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un\Desktop\work\youtube\"/>
    </mc:Choice>
  </mc:AlternateContent>
  <xr:revisionPtr revIDLastSave="0" documentId="13_ncr:1_{9AA82FBD-6C34-4F0E-9D51-ED0DC45E0539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2" sheetId="2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"7N55H5GBVETPI47PF3TUPSUC"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21" i="2" l="1"/>
  <c r="BF3" i="2" l="1"/>
  <c r="BF4" i="2" s="1"/>
  <c r="BF5" i="2" s="1"/>
  <c r="BF6" i="2" s="1"/>
  <c r="BF7" i="2" s="1"/>
  <c r="BF8" i="2" s="1"/>
  <c r="BF9" i="2" s="1"/>
  <c r="BF10" i="2" s="1"/>
  <c r="BF11" i="2" s="1"/>
  <c r="BF12" i="2" s="1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BF29" i="2" s="1"/>
  <c r="BF30" i="2" s="1"/>
  <c r="BF31" i="2" s="1"/>
  <c r="BF32" i="2" s="1"/>
  <c r="BF33" i="2" s="1"/>
  <c r="BF34" i="2" s="1"/>
  <c r="BF35" i="2" s="1"/>
  <c r="BF36" i="2" s="1"/>
  <c r="BF37" i="2" s="1"/>
  <c r="BF38" i="2" s="1"/>
  <c r="BF39" i="2" s="1"/>
  <c r="BF40" i="2" s="1"/>
  <c r="BF41" i="2" s="1"/>
  <c r="BF42" i="2" s="1"/>
  <c r="BF43" i="2" s="1"/>
  <c r="BF44" i="2" s="1"/>
  <c r="BF45" i="2" s="1"/>
  <c r="BF46" i="2" s="1"/>
  <c r="BF47" i="2" s="1"/>
  <c r="AU30" i="2" l="1"/>
  <c r="AV30" i="2"/>
  <c r="AW30" i="2"/>
  <c r="AU23" i="2"/>
  <c r="AV23" i="2"/>
  <c r="AW23" i="2"/>
  <c r="AU13" i="2"/>
  <c r="AV13" i="2"/>
  <c r="AW13" i="2"/>
  <c r="AU8" i="2"/>
  <c r="AV8" i="2"/>
  <c r="AW8" i="2"/>
  <c r="AW15" i="2" l="1"/>
  <c r="AW25" i="2" s="1"/>
  <c r="AW32" i="2" s="1"/>
  <c r="AW36" i="2" s="1"/>
  <c r="AV15" i="2"/>
  <c r="AV25" i="2" s="1"/>
  <c r="AV32" i="2" s="1"/>
  <c r="AV36" i="2" s="1"/>
  <c r="AU15" i="2"/>
  <c r="AU25" i="2" s="1"/>
  <c r="AU32" i="2" s="1"/>
  <c r="AU36" i="2" s="1"/>
  <c r="AN30" i="2" l="1"/>
  <c r="AO30" i="2"/>
  <c r="AP30" i="2"/>
  <c r="AQ30" i="2"/>
  <c r="AR30" i="2"/>
  <c r="AS30" i="2"/>
  <c r="AT30" i="2"/>
  <c r="AN23" i="2"/>
  <c r="AO23" i="2"/>
  <c r="AP23" i="2"/>
  <c r="AQ23" i="2"/>
  <c r="AR23" i="2"/>
  <c r="AS23" i="2"/>
  <c r="AT23" i="2"/>
  <c r="AN13" i="2"/>
  <c r="AO13" i="2"/>
  <c r="AP13" i="2"/>
  <c r="AQ13" i="2"/>
  <c r="AR13" i="2"/>
  <c r="AS13" i="2"/>
  <c r="AT13" i="2"/>
  <c r="AN8" i="2"/>
  <c r="AO8" i="2"/>
  <c r="AP8" i="2"/>
  <c r="AQ8" i="2"/>
  <c r="AR8" i="2"/>
  <c r="AS8" i="2"/>
  <c r="AT8" i="2"/>
  <c r="AO15" i="2" l="1"/>
  <c r="AO25" i="2" s="1"/>
  <c r="AO32" i="2" s="1"/>
  <c r="AO36" i="2" s="1"/>
  <c r="AT15" i="2"/>
  <c r="AT25" i="2" s="1"/>
  <c r="AT32" i="2" s="1"/>
  <c r="AT36" i="2" s="1"/>
  <c r="AP15" i="2"/>
  <c r="AP25" i="2" s="1"/>
  <c r="AP32" i="2" s="1"/>
  <c r="AP36" i="2" s="1"/>
  <c r="AN15" i="2"/>
  <c r="AN25" i="2" s="1"/>
  <c r="AN32" i="2" s="1"/>
  <c r="AN36" i="2" s="1"/>
  <c r="AS15" i="2"/>
  <c r="AS25" i="2" s="1"/>
  <c r="AS32" i="2" s="1"/>
  <c r="AS36" i="2" s="1"/>
  <c r="AR15" i="2"/>
  <c r="AR25" i="2" s="1"/>
  <c r="AR32" i="2" s="1"/>
  <c r="AR36" i="2" s="1"/>
  <c r="AQ15" i="2"/>
  <c r="AQ25" i="2" s="1"/>
  <c r="AQ32" i="2" s="1"/>
  <c r="AQ36" i="2" s="1"/>
  <c r="AD30" i="2" l="1"/>
  <c r="AE30" i="2"/>
  <c r="AF30" i="2"/>
  <c r="AG30" i="2"/>
  <c r="AH30" i="2"/>
  <c r="AI30" i="2"/>
  <c r="AJ30" i="2"/>
  <c r="AK30" i="2"/>
  <c r="AL30" i="2"/>
  <c r="AM30" i="2"/>
  <c r="AF23" i="2"/>
  <c r="AG23" i="2"/>
  <c r="AH23" i="2"/>
  <c r="AI23" i="2"/>
  <c r="AJ23" i="2"/>
  <c r="AK23" i="2"/>
  <c r="AL23" i="2"/>
  <c r="AM23" i="2"/>
  <c r="AF13" i="2"/>
  <c r="AG13" i="2"/>
  <c r="AH13" i="2"/>
  <c r="AI13" i="2"/>
  <c r="AJ13" i="2"/>
  <c r="AK13" i="2"/>
  <c r="AL13" i="2"/>
  <c r="AM13" i="2"/>
  <c r="AG8" i="2"/>
  <c r="AH8" i="2"/>
  <c r="AI8" i="2"/>
  <c r="AJ8" i="2"/>
  <c r="AK8" i="2"/>
  <c r="AL8" i="2"/>
  <c r="AM8" i="2"/>
  <c r="AI15" i="2" l="1"/>
  <c r="AI25" i="2" s="1"/>
  <c r="AI32" i="2" s="1"/>
  <c r="AI36" i="2" s="1"/>
  <c r="AK15" i="2"/>
  <c r="AK25" i="2" s="1"/>
  <c r="AK32" i="2" s="1"/>
  <c r="AK36" i="2" s="1"/>
  <c r="AG15" i="2"/>
  <c r="AG25" i="2" s="1"/>
  <c r="AG32" i="2" s="1"/>
  <c r="AG36" i="2" s="1"/>
  <c r="AH15" i="2"/>
  <c r="AH25" i="2" s="1"/>
  <c r="AH32" i="2" s="1"/>
  <c r="AH36" i="2" s="1"/>
  <c r="AJ15" i="2"/>
  <c r="AJ25" i="2" s="1"/>
  <c r="AJ32" i="2" s="1"/>
  <c r="AJ36" i="2" s="1"/>
  <c r="AM15" i="2"/>
  <c r="AM25" i="2" s="1"/>
  <c r="AM32" i="2" s="1"/>
  <c r="AM36" i="2" s="1"/>
  <c r="AL15" i="2"/>
  <c r="AL25" i="2" s="1"/>
  <c r="AL32" i="2" s="1"/>
  <c r="AL36" i="2" s="1"/>
  <c r="AB30" i="2" l="1"/>
  <c r="AC30" i="2"/>
  <c r="AB23" i="2"/>
  <c r="AC23" i="2"/>
  <c r="AD23" i="2"/>
  <c r="AE23" i="2"/>
  <c r="AB13" i="2"/>
  <c r="AC13" i="2"/>
  <c r="AD13" i="2"/>
  <c r="AE13" i="2"/>
  <c r="AB8" i="2"/>
  <c r="AC8" i="2"/>
  <c r="AD8" i="2"/>
  <c r="AE8" i="2"/>
  <c r="AF8" i="2"/>
  <c r="AF15" i="2" s="1"/>
  <c r="AF25" i="2" s="1"/>
  <c r="AF32" i="2" s="1"/>
  <c r="AF36" i="2" s="1"/>
  <c r="AB15" i="2" l="1"/>
  <c r="AB25" i="2" s="1"/>
  <c r="AB32" i="2" s="1"/>
  <c r="AB36" i="2" s="1"/>
  <c r="AC15" i="2"/>
  <c r="AC25" i="2" s="1"/>
  <c r="AC32" i="2" s="1"/>
  <c r="AC36" i="2" s="1"/>
  <c r="AE15" i="2"/>
  <c r="AE25" i="2" s="1"/>
  <c r="AE32" i="2" s="1"/>
  <c r="AE36" i="2" s="1"/>
  <c r="AD15" i="2"/>
  <c r="AD25" i="2" s="1"/>
  <c r="AD32" i="2" s="1"/>
  <c r="AD36" i="2" s="1"/>
  <c r="D1" i="2"/>
  <c r="Z30" i="2"/>
  <c r="AA30" i="2"/>
  <c r="Z23" i="2"/>
  <c r="AA23" i="2"/>
  <c r="Z13" i="2"/>
  <c r="Z8" i="2"/>
  <c r="AA13" i="2"/>
  <c r="AA8" i="2"/>
  <c r="U30" i="2"/>
  <c r="V30" i="2"/>
  <c r="W30" i="2"/>
  <c r="X30" i="2"/>
  <c r="Y30" i="2"/>
  <c r="U23" i="2"/>
  <c r="V23" i="2"/>
  <c r="W23" i="2"/>
  <c r="X23" i="2"/>
  <c r="Y23" i="2"/>
  <c r="U13" i="2"/>
  <c r="V13" i="2"/>
  <c r="W13" i="2"/>
  <c r="X13" i="2"/>
  <c r="Y13" i="2"/>
  <c r="Y8" i="2"/>
  <c r="W8" i="2"/>
  <c r="X8" i="2"/>
  <c r="X15" i="2" s="1"/>
  <c r="E8" i="2"/>
  <c r="E13" i="2"/>
  <c r="E23" i="2"/>
  <c r="E30" i="2"/>
  <c r="F8" i="2"/>
  <c r="F13" i="2"/>
  <c r="F23" i="2"/>
  <c r="F30" i="2"/>
  <c r="G8" i="2"/>
  <c r="G13" i="2"/>
  <c r="G23" i="2"/>
  <c r="G30" i="2"/>
  <c r="H8" i="2"/>
  <c r="H13" i="2"/>
  <c r="H23" i="2"/>
  <c r="H30" i="2"/>
  <c r="I8" i="2"/>
  <c r="I13" i="2"/>
  <c r="I23" i="2"/>
  <c r="I30" i="2"/>
  <c r="J8" i="2"/>
  <c r="J13" i="2"/>
  <c r="J23" i="2"/>
  <c r="J30" i="2"/>
  <c r="K8" i="2"/>
  <c r="K13" i="2"/>
  <c r="K23" i="2"/>
  <c r="K30" i="2"/>
  <c r="L8" i="2"/>
  <c r="L13" i="2"/>
  <c r="L23" i="2"/>
  <c r="L30" i="2"/>
  <c r="M8" i="2"/>
  <c r="M13" i="2"/>
  <c r="M23" i="2"/>
  <c r="M30" i="2"/>
  <c r="N8" i="2"/>
  <c r="N13" i="2"/>
  <c r="N23" i="2"/>
  <c r="N30" i="2"/>
  <c r="O8" i="2"/>
  <c r="O13" i="2"/>
  <c r="O23" i="2"/>
  <c r="O30" i="2"/>
  <c r="P8" i="2"/>
  <c r="P13" i="2"/>
  <c r="P23" i="2"/>
  <c r="P30" i="2"/>
  <c r="Q8" i="2"/>
  <c r="Q13" i="2"/>
  <c r="Q23" i="2"/>
  <c r="Q30" i="2"/>
  <c r="R8" i="2"/>
  <c r="R13" i="2"/>
  <c r="R23" i="2"/>
  <c r="R30" i="2"/>
  <c r="S8" i="2"/>
  <c r="S13" i="2"/>
  <c r="S23" i="2"/>
  <c r="S30" i="2"/>
  <c r="T8" i="2"/>
  <c r="T13" i="2"/>
  <c r="T23" i="2"/>
  <c r="T30" i="2"/>
  <c r="U8" i="2"/>
  <c r="U15" i="2" s="1"/>
  <c r="V8" i="2"/>
  <c r="D30" i="2"/>
  <c r="C30" i="2"/>
  <c r="D23" i="2"/>
  <c r="C23" i="2"/>
  <c r="D13" i="2"/>
  <c r="C13" i="2"/>
  <c r="D8" i="2"/>
  <c r="C8" i="2"/>
  <c r="E1" i="2" l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Z15" i="2"/>
  <c r="Z25" i="2" s="1"/>
  <c r="Z32" i="2" s="1"/>
  <c r="Z36" i="2" s="1"/>
  <c r="X25" i="2"/>
  <c r="X32" i="2" s="1"/>
  <c r="X36" i="2" s="1"/>
  <c r="AA15" i="2"/>
  <c r="AA25" i="2" s="1"/>
  <c r="AA32" i="2" s="1"/>
  <c r="AA36" i="2" s="1"/>
  <c r="U25" i="2"/>
  <c r="U32" i="2" s="1"/>
  <c r="U36" i="2" s="1"/>
  <c r="Q15" i="2"/>
  <c r="Q25" i="2" s="1"/>
  <c r="Q32" i="2" s="1"/>
  <c r="Q36" i="2" s="1"/>
  <c r="M15" i="2"/>
  <c r="M25" i="2" s="1"/>
  <c r="M32" i="2" s="1"/>
  <c r="M36" i="2" s="1"/>
  <c r="H15" i="2"/>
  <c r="H25" i="2" s="1"/>
  <c r="H32" i="2" s="1"/>
  <c r="H36" i="2" s="1"/>
  <c r="N15" i="2"/>
  <c r="N25" i="2" s="1"/>
  <c r="N32" i="2" s="1"/>
  <c r="N36" i="2" s="1"/>
  <c r="I15" i="2"/>
  <c r="I25" i="2" s="1"/>
  <c r="I32" i="2" s="1"/>
  <c r="I36" i="2" s="1"/>
  <c r="G15" i="2"/>
  <c r="G25" i="2" s="1"/>
  <c r="G32" i="2" s="1"/>
  <c r="G36" i="2" s="1"/>
  <c r="D15" i="2"/>
  <c r="D25" i="2" s="1"/>
  <c r="D32" i="2" s="1"/>
  <c r="D36" i="2" s="1"/>
  <c r="R15" i="2"/>
  <c r="R25" i="2" s="1"/>
  <c r="R32" i="2" s="1"/>
  <c r="R36" i="2" s="1"/>
  <c r="J15" i="2"/>
  <c r="J25" i="2" s="1"/>
  <c r="J32" i="2" s="1"/>
  <c r="J36" i="2" s="1"/>
  <c r="S15" i="2"/>
  <c r="S25" i="2" s="1"/>
  <c r="S32" i="2" s="1"/>
  <c r="S36" i="2" s="1"/>
  <c r="C15" i="2"/>
  <c r="C25" i="2" s="1"/>
  <c r="C32" i="2" s="1"/>
  <c r="C36" i="2" s="1"/>
  <c r="P15" i="2"/>
  <c r="P25" i="2" s="1"/>
  <c r="P32" i="2" s="1"/>
  <c r="P36" i="2" s="1"/>
  <c r="O15" i="2"/>
  <c r="O25" i="2" s="1"/>
  <c r="O32" i="2" s="1"/>
  <c r="O36" i="2" s="1"/>
  <c r="W15" i="2"/>
  <c r="W25" i="2" s="1"/>
  <c r="W32" i="2" s="1"/>
  <c r="W36" i="2" s="1"/>
  <c r="L15" i="2"/>
  <c r="L25" i="2" s="1"/>
  <c r="L32" i="2" s="1"/>
  <c r="L36" i="2" s="1"/>
  <c r="K15" i="2"/>
  <c r="K25" i="2" s="1"/>
  <c r="K32" i="2" s="1"/>
  <c r="K36" i="2" s="1"/>
  <c r="F15" i="2"/>
  <c r="F25" i="2" s="1"/>
  <c r="F32" i="2" s="1"/>
  <c r="F36" i="2" s="1"/>
  <c r="E15" i="2"/>
  <c r="E25" i="2" s="1"/>
  <c r="E32" i="2" s="1"/>
  <c r="E36" i="2" s="1"/>
  <c r="Y15" i="2"/>
  <c r="Y25" i="2" s="1"/>
  <c r="Y32" i="2" s="1"/>
  <c r="Y36" i="2" s="1"/>
  <c r="V15" i="2"/>
  <c r="V25" i="2" s="1"/>
  <c r="V32" i="2" s="1"/>
  <c r="V36" i="2" s="1"/>
  <c r="T15" i="2"/>
  <c r="T25" i="2" s="1"/>
  <c r="T32" i="2" s="1"/>
  <c r="T36" i="2" s="1"/>
  <c r="AG1" i="2" l="1"/>
  <c r="AH1" i="2" l="1"/>
  <c r="AI1" i="2" l="1"/>
  <c r="AJ1" i="2" l="1"/>
  <c r="AK1" i="2" l="1"/>
  <c r="AL1" i="2" l="1"/>
  <c r="AM1" i="2" l="1"/>
  <c r="AN1" i="2" s="1"/>
  <c r="AO1" i="2" s="1"/>
  <c r="AP1" i="2" s="1"/>
  <c r="AQ1" i="2" s="1"/>
  <c r="AR1" i="2" s="1"/>
  <c r="AS1" i="2" s="1"/>
  <c r="AT1" i="2" s="1"/>
  <c r="AU1" i="2" s="1"/>
  <c r="AV1" i="2" s="1"/>
  <c r="BA21" i="2" l="1"/>
  <c r="BA12" i="2"/>
  <c r="BA11" i="2"/>
  <c r="BB11" i="2" s="1"/>
  <c r="AX11" i="2" s="1"/>
  <c r="BA19" i="2"/>
  <c r="BA6" i="2"/>
  <c r="BB6" i="2" s="1"/>
  <c r="BA28" i="2"/>
  <c r="BA27" i="2"/>
  <c r="BA22" i="2"/>
  <c r="BA34" i="2"/>
  <c r="BA29" i="2"/>
  <c r="BA20" i="2"/>
  <c r="BA7" i="2"/>
  <c r="BB7" i="2" s="1"/>
  <c r="BA18" i="2"/>
  <c r="BB12" i="2"/>
  <c r="AX1" i="2"/>
  <c r="BB21" i="2"/>
  <c r="BD18" i="2"/>
  <c r="BD27" i="2"/>
  <c r="BD22" i="2"/>
  <c r="BD11" i="2"/>
  <c r="BC21" i="2"/>
  <c r="BB18" i="2"/>
  <c r="BC19" i="2"/>
  <c r="BC34" i="2"/>
  <c r="BC7" i="2"/>
  <c r="BD12" i="2"/>
  <c r="BD19" i="2"/>
  <c r="BD6" i="2"/>
  <c r="BC6" i="2"/>
  <c r="BC28" i="2"/>
  <c r="BC18" i="2"/>
  <c r="BD34" i="2"/>
  <c r="BD20" i="2"/>
  <c r="BB27" i="2"/>
  <c r="BC11" i="2"/>
  <c r="BC12" i="2"/>
  <c r="BD29" i="2"/>
  <c r="BB28" i="2"/>
  <c r="AX28" i="2" s="1"/>
  <c r="BC22" i="2"/>
  <c r="BC20" i="2"/>
  <c r="BD7" i="2"/>
  <c r="BC27" i="2"/>
  <c r="BD21" i="2"/>
  <c r="BD28" i="2"/>
  <c r="BC29" i="2"/>
  <c r="AX27" i="2" l="1"/>
  <c r="AX12" i="2"/>
  <c r="AX6" i="2"/>
  <c r="AX7" i="2"/>
  <c r="AX8" i="2" s="1"/>
  <c r="BB20" i="2"/>
  <c r="AX20" i="2" s="1"/>
  <c r="BB22" i="2"/>
  <c r="AX22" i="2" s="1"/>
  <c r="BB29" i="2"/>
  <c r="AX29" i="2" s="1"/>
  <c r="BB34" i="2"/>
  <c r="AX34" i="2" s="1"/>
  <c r="BB19" i="2"/>
  <c r="AX19" i="2" s="1"/>
  <c r="AX13" i="2"/>
  <c r="AX18" i="2"/>
  <c r="AX21" i="2"/>
  <c r="AX30" i="2" l="1"/>
  <c r="AX15" i="2"/>
  <c r="AX23" i="2"/>
  <c r="AX25" i="2" l="1"/>
  <c r="AX32" i="2" s="1"/>
  <c r="AX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J34" authorId="0" shapeId="0" xr:uid="{00000000-0006-0000-0000-000001000000}">
      <text>
        <r>
          <rPr>
            <sz val="9"/>
            <color indexed="81"/>
            <rFont val="Tahoma"/>
            <family val="2"/>
          </rPr>
          <t>The provision for income taxes includes an $11.1 billion charge as related to the enactment of the Tax Cuts and Jobs Act.
Provision for Income Taxes -- The GAAP tax provision rate was 371.6% which includes an $11.1 billion charge related to the enactment of the Tax Cuts and Jobs Act. The non-GAAP tax provision rate was 20.0%.</t>
        </r>
      </text>
    </comment>
  </commentList>
</comments>
</file>

<file path=xl/sharedStrings.xml><?xml version="1.0" encoding="utf-8"?>
<sst xmlns="http://schemas.openxmlformats.org/spreadsheetml/2006/main" count="106" uniqueCount="55">
  <si>
    <t>Qtr Ending</t>
  </si>
  <si>
    <t>NET SALES:</t>
  </si>
  <si>
    <t>Product</t>
  </si>
  <si>
    <t>Service</t>
  </si>
  <si>
    <t xml:space="preserve">   Total net sales</t>
  </si>
  <si>
    <t>COST OF SALES:</t>
  </si>
  <si>
    <t>OPERATING EXPENSES:</t>
  </si>
  <si>
    <t>Interest income</t>
  </si>
  <si>
    <t>Interest expense</t>
  </si>
  <si>
    <t xml:space="preserve">Other income, net </t>
  </si>
  <si>
    <t xml:space="preserve">   Interest and other income, net</t>
  </si>
  <si>
    <t>Slope</t>
  </si>
  <si>
    <t xml:space="preserve">   Total cost of sales</t>
  </si>
  <si>
    <t>GROSS MARGIN</t>
  </si>
  <si>
    <t>Research and development</t>
  </si>
  <si>
    <t>Sales and marketing</t>
  </si>
  <si>
    <t>General and administrative</t>
  </si>
  <si>
    <t>Amortization of purchased intangible assets</t>
  </si>
  <si>
    <t>Restructuring and other charges</t>
  </si>
  <si>
    <t xml:space="preserve">   Total operating expenses</t>
  </si>
  <si>
    <t>OPERATING INCOME</t>
  </si>
  <si>
    <t>INCOME BEFORE PROVISION FOR INCOME TAXES</t>
  </si>
  <si>
    <t>Provision for income taxes</t>
  </si>
  <si>
    <t>NET INCOME</t>
  </si>
  <si>
    <t>p-value</t>
  </si>
  <si>
    <t>Intercept</t>
  </si>
  <si>
    <t>R^2</t>
  </si>
  <si>
    <t xml:space="preserve"> $-   </t>
  </si>
  <si>
    <t>time</t>
  </si>
  <si>
    <t>product net sales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</si>
  <si>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</si>
  <si>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</si>
  <si>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</si>
  <si>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</si>
  <si>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</si>
  <si>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</si>
  <si>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</si>
  <si>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</si>
  <si>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</si>
  <si>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</si>
  <si>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</si>
  <si>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</si>
  <si>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</si>
  <si>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</si>
  <si>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</si>
  <si>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</si>
  <si>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</si>
  <si>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</si>
  <si>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</si>
  <si>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</si>
  <si>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</si>
  <si>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</si>
  <si>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</si>
  <si>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product sales = -105940 + 57.057 * time</t>
  </si>
  <si>
    <t>&lt;-- predicted product sales at 2021.5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</si>
</sst>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Fill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1" xfId="3" applyFont="1" applyBorder="1" applyAlignment="1">
      <alignment horizontal="center"/>
    </xf>
    <xf numFmtId="164" fontId="2" fillId="0" borderId="1" xfId="5" applyNumberFormat="1" applyFont="1" applyFill="1" applyBorder="1" applyAlignment="1">
      <alignment horizontal="right"/>
    </xf>
    <xf numFmtId="0" fontId="2" fillId="0" borderId="2" xfId="3" applyFont="1" applyBorder="1" applyAlignment="1">
      <alignment horizontal="left"/>
    </xf>
    <xf numFmtId="0" fontId="2" fillId="0" borderId="0" xfId="3" applyFont="1" applyFill="1"/>
    <xf numFmtId="0" fontId="3" fillId="0" borderId="0" xfId="3" applyFont="1"/>
    <xf numFmtId="14" fontId="3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164" fontId="2" fillId="0" borderId="1" xfId="5" applyNumberFormat="1" applyFont="1" applyFill="1" applyBorder="1" applyAlignment="1">
      <alignment horizontal="right"/>
    </xf>
    <xf numFmtId="165" fontId="2" fillId="0" borderId="1" xfId="5" applyNumberFormat="1" applyFont="1" applyFill="1" applyBorder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horizontal="right"/>
    </xf>
    <xf numFmtId="14" fontId="3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164" fontId="2" fillId="0" borderId="1" xfId="5" applyNumberFormat="1" applyFont="1" applyFill="1" applyBorder="1" applyAlignment="1">
      <alignment horizontal="right"/>
    </xf>
    <xf numFmtId="165" fontId="2" fillId="0" borderId="1" xfId="5" applyNumberFormat="1" applyFont="1" applyFill="1" applyBorder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horizontal="right"/>
    </xf>
    <xf numFmtId="14" fontId="3" fillId="0" borderId="4" xfId="3" applyNumberFormat="1" applyFont="1" applyBorder="1" applyAlignment="1">
      <alignment horizontal="center"/>
    </xf>
    <xf numFmtId="169" fontId="5" fillId="0" borderId="1" xfId="2" applyNumberFormat="1" applyFont="1" applyFill="1" applyBorder="1" applyAlignment="1">
      <alignment horizontal="right"/>
    </xf>
    <xf numFmtId="169" fontId="2" fillId="0" borderId="3" xfId="2" applyNumberFormat="1" applyFont="1" applyFill="1" applyBorder="1" applyAlignment="1">
      <alignment horizontal="right"/>
    </xf>
    <xf numFmtId="169" fontId="2" fillId="0" borderId="1" xfId="2" applyNumberFormat="1" applyFont="1" applyFill="1" applyBorder="1" applyAlignment="1">
      <alignment horizontal="right"/>
    </xf>
    <xf numFmtId="169" fontId="5" fillId="0" borderId="4" xfId="2" applyNumberFormat="1" applyFont="1" applyFill="1" applyBorder="1" applyAlignment="1">
      <alignment horizontal="right"/>
    </xf>
    <xf numFmtId="169" fontId="4" fillId="0" borderId="1" xfId="2" applyNumberFormat="1" applyFont="1" applyFill="1" applyBorder="1" applyAlignment="1">
      <alignment horizontal="right"/>
    </xf>
    <xf numFmtId="169" fontId="4" fillId="0" borderId="5" xfId="2" applyNumberFormat="1" applyFont="1" applyFill="1" applyBorder="1" applyAlignment="1">
      <alignment horizontal="right"/>
    </xf>
    <xf numFmtId="43" fontId="0" fillId="0" borderId="0" xfId="1" applyFont="1"/>
    <xf numFmtId="0" fontId="0" fillId="2" borderId="0" xfId="0" applyFill="1"/>
    <xf numFmtId="0" fontId="6" fillId="0" borderId="0" xfId="0" applyFont="1"/>
    <xf numFmtId="0" fontId="0" fillId="3" borderId="0" xfId="0" applyFill="1"/>
    <xf numFmtId="169" fontId="2" fillId="3" borderId="3" xfId="2" applyNumberFormat="1" applyFont="1" applyFill="1" applyBorder="1" applyAlignment="1">
      <alignment horizontal="right"/>
    </xf>
    <xf numFmtId="169" fontId="2" fillId="3" borderId="1" xfId="2" applyNumberFormat="1" applyFont="1" applyFill="1" applyBorder="1" applyAlignment="1">
      <alignment horizontal="right"/>
    </xf>
    <xf numFmtId="14" fontId="3" fillId="3" borderId="4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64" fontId="2" fillId="3" borderId="1" xfId="5" applyNumberFormat="1" applyFont="1" applyFill="1" applyBorder="1" applyAlignment="1">
      <alignment horizontal="right"/>
    </xf>
    <xf numFmtId="165" fontId="2" fillId="3" borderId="1" xfId="5" applyNumberFormat="1" applyFont="1" applyFill="1" applyBorder="1" applyAlignment="1">
      <alignment horizontal="right"/>
    </xf>
    <xf numFmtId="165" fontId="2" fillId="3" borderId="1" xfId="4" applyNumberFormat="1" applyFont="1" applyFill="1" applyBorder="1" applyAlignment="1">
      <alignment horizontal="right"/>
    </xf>
    <xf numFmtId="3" fontId="0" fillId="0" borderId="0" xfId="0" applyNumberFormat="1"/>
    <xf numFmtId="6" fontId="0" fillId="0" borderId="0" xfId="1" applyNumberFormat="1" applyFont="1"/>
    <xf numFmtId="6" fontId="0" fillId="0" borderId="0" xfId="0" applyNumberFormat="1"/>
    <xf numFmtId="165" fontId="5" fillId="4" borderId="7" xfId="5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169" fontId="8" fillId="0" borderId="0" xfId="0" applyNumberFormat="1" applyFont="1"/>
    <xf numFmtId="0" fontId="10" fillId="0" borderId="0" xfId="0" applyFont="1" applyFill="1"/>
    <xf numFmtId="0" fontId="11" fillId="0" borderId="0" xfId="0" applyFont="1" applyFill="1"/>
    <xf numFmtId="169" fontId="10" fillId="0" borderId="0" xfId="2" applyNumberFormat="1" applyFont="1" applyFill="1"/>
    <xf numFmtId="0" fontId="6" fillId="3" borderId="0" xfId="0" applyFont="1" applyFill="1"/>
    <xf numFmtId="169" fontId="4" fillId="3" borderId="5" xfId="2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8" xfId="0" applyFill="1" applyBorder="1" applyAlignment="1"/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Continuous"/>
    </xf>
    <xf numFmtId="0" fontId="0" fillId="3" borderId="8" xfId="0" applyFill="1" applyBorder="1" applyAlignment="1"/>
    <xf numFmtId="0" fontId="0" fillId="3" borderId="0" xfId="0" applyFill="1" applyBorder="1" applyAlignment="1"/>
    <xf numFmtId="0" fontId="2" fillId="3" borderId="0" xfId="3" applyFont="1" applyFill="1"/>
    <xf numFmtId="169" fontId="5" fillId="3" borderId="1" xfId="2" applyNumberFormat="1" applyFont="1" applyFill="1" applyBorder="1" applyAlignment="1">
      <alignment horizontal="right"/>
    </xf>
    <xf numFmtId="168" fontId="5" fillId="3" borderId="6" xfId="5" applyNumberFormat="1" applyFont="1" applyFill="1" applyBorder="1" applyAlignment="1">
      <alignment horizontal="right"/>
    </xf>
    <xf numFmtId="0" fontId="8" fillId="3" borderId="0" xfId="0" applyFont="1" applyFill="1"/>
    <xf numFmtId="169" fontId="10" fillId="3" borderId="0" xfId="2" applyNumberFormat="1" applyFont="1" applyFill="1"/>
    <xf numFmtId="0" fontId="10" fillId="3" borderId="0" xfId="0" applyFont="1" applyFill="1"/>
    <xf numFmtId="0" fontId="8" fillId="5" borderId="0" xfId="0" applyFont="1" applyFill="1"/>
    <xf numFmtId="0" fontId="0" fillId="0" borderId="0" xfId="0" applyFill="1"/>
  </cellXfs>
  <cellStyles count="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17</xdr:row>
      <xdr:rowOff>33618</xdr:rowOff>
    </xdr:from>
    <xdr:to>
      <xdr:col>11</xdr:col>
      <xdr:colOff>812800</xdr:colOff>
      <xdr:row>37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59188" y="3328147"/>
          <a:ext cx="6646583" cy="394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Basic Excel: Cisco future cash flow</a:t>
          </a:r>
        </a:p>
        <a:p>
          <a:endParaRPr lang="en-CA" sz="1100"/>
        </a:p>
        <a:p>
          <a:r>
            <a:rPr lang="en-CA" sz="1100"/>
            <a:t>Basic Excel operations - https://hubertpun.com</a:t>
          </a:r>
        </a:p>
        <a:p>
          <a:endParaRPr lang="en-CA" sz="1100"/>
        </a:p>
        <a:p>
          <a:r>
            <a:rPr lang="en-CA" sz="1100"/>
            <a:t>Here is Cisco's Income Statement from here:</a:t>
          </a:r>
        </a:p>
        <a:p>
          <a:r>
            <a:rPr lang="en-CA" sz="1100"/>
            <a:t>https://investor.cisco.com/investor-relations/financial-information/Financial-Results/default.aspx</a:t>
          </a:r>
        </a:p>
        <a:p>
          <a:endParaRPr lang="en-CA" sz="1100"/>
        </a:p>
        <a:p>
          <a:r>
            <a:rPr lang="en-CA" sz="1100"/>
            <a:t>Predict Cisco's income for the next quarter.</a:t>
          </a:r>
        </a:p>
        <a:p>
          <a:r>
            <a:rPr lang="en-CA" sz="1100"/>
            <a:t>What is the probability that the income is  more than $3,000mil?</a:t>
          </a:r>
        </a:p>
        <a:p>
          <a:endParaRPr lang="en-CA" sz="1100"/>
        </a:p>
        <a:p>
          <a:r>
            <a:rPr lang="en-CA" sz="1100"/>
            <a:t>----------</a:t>
          </a:r>
        </a:p>
        <a:p>
          <a:r>
            <a:rPr lang="en-CA" sz="1100"/>
            <a:t>Learning objective</a:t>
          </a:r>
        </a:p>
        <a:p>
          <a:r>
            <a:rPr lang="en-CA" sz="1100"/>
            <a:t>- Estimate a firm's income from the past data</a:t>
          </a:r>
        </a:p>
        <a:p>
          <a:r>
            <a:rPr lang="en-CA" sz="1100"/>
            <a:t>- Estimate when there is a trend vs. there is no trend</a:t>
          </a:r>
        </a:p>
        <a:p>
          <a:endParaRPr lang="en-CA" sz="1100"/>
        </a:p>
        <a:p>
          <a:r>
            <a:rPr lang="en-CA" sz="1100"/>
            <a:t>Roadmap</a:t>
          </a:r>
        </a:p>
        <a:p>
          <a:r>
            <a:rPr lang="en-CA" sz="1100"/>
            <a:t>1. Check if there is a trend of not by checking p-value.</a:t>
          </a:r>
        </a:p>
        <a:p>
          <a:r>
            <a:rPr lang="en-CA" sz="1100"/>
            <a:t>2. No trend: use average/stdev</a:t>
          </a:r>
        </a:p>
        <a:p>
          <a:r>
            <a:rPr lang="en-CA" sz="1100"/>
            <a:t>yes trend: use slope/intercept/stderror</a:t>
          </a:r>
        </a:p>
        <a:p>
          <a:r>
            <a:rPr lang="en-CA" sz="1100"/>
            <a:t>3. Generate an estimation and run simulation to find average and stdev.</a:t>
          </a:r>
        </a:p>
      </xdr:txBody>
    </xdr:sp>
    <xdr:clientData/>
  </xdr:twoCellAnchor>
  <xdr:twoCellAnchor>
    <xdr:from>
      <xdr:col>63</xdr:col>
      <xdr:colOff>25401</xdr:colOff>
      <xdr:row>21</xdr:row>
      <xdr:rowOff>139699</xdr:rowOff>
    </xdr:from>
    <xdr:to>
      <xdr:col>72</xdr:col>
      <xdr:colOff>270934</xdr:colOff>
      <xdr:row>33</xdr:row>
      <xdr:rowOff>105832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13A7BA-0ADF-488B-BCB8-17C59BDDE65F}"/>
            </a:ext>
          </a:extLst>
        </xdr:cNvPr>
        <xdr:cNvSpPr txBox="1"/>
      </xdr:nvSpPr>
      <xdr:spPr>
        <a:xfrm>
          <a:off x="57454801" y="4102099"/>
          <a:ext cx="5731933" cy="2201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BF:BJ has regression</a:t>
          </a:r>
          <a:r>
            <a:rPr lang="en-CA" sz="1100" baseline="0"/>
            <a:t> output for Row 6.</a:t>
          </a:r>
        </a:p>
        <a:p>
          <a:r>
            <a:rPr lang="en-CA" sz="1100" baseline="0"/>
            <a:t>======================================================</a:t>
          </a:r>
          <a:endParaRPr lang="en-CA" sz="1100"/>
        </a:p>
        <a:p>
          <a:r>
            <a:rPr lang="en-CA" sz="1100"/>
            <a:t>Step 1: check p-value</a:t>
          </a:r>
        </a:p>
        <a:p>
          <a:r>
            <a:rPr lang="en-CA" sz="1100"/>
            <a:t>R^2: BA6 =RSQ($C$1:$AV$1,C6:AV6)</a:t>
          </a:r>
        </a:p>
        <a:p>
          <a:r>
            <a:rPr lang="en-CA" sz="1100"/>
            <a:t>p-value: BB6 = FDIST((46-2)*BA6/(1-BA6),1,46-2)</a:t>
          </a:r>
        </a:p>
        <a:p>
          <a:endParaRPr lang="en-CA" sz="1100"/>
        </a:p>
        <a:p>
          <a:r>
            <a:rPr lang="en-CA" sz="1100"/>
            <a:t>Step 2: check yes-trend or no-trend based on p-value output</a:t>
          </a:r>
        </a:p>
        <a:p>
          <a:r>
            <a:rPr lang="en-CA" sz="1100"/>
            <a:t>predicted value: AX6 =IF(BB6&lt;0.05,BD6*$AX$1+BC6,AVERAGE(C6:AV6))</a:t>
          </a:r>
        </a:p>
        <a:p>
          <a:endParaRPr lang="en-CA" sz="1100"/>
        </a:p>
        <a:p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7"/>
  <sheetViews>
    <sheetView tabSelected="1" topLeftCell="A16" zoomScale="85" zoomScaleNormal="85" workbookViewId="0">
      <pane xSplit="2" topLeftCell="C1" activePane="topRight" state="frozen"/>
      <selection pane="topRight" activeCell="C27" sqref="C27"/>
    </sheetView>
  </sheetViews>
  <sheetFormatPr defaultRowHeight="15" x14ac:dyDescent="0.25"/>
  <cols>
    <col min="2" max="2" width="34" customWidth="1"/>
    <col min="3" max="3" width="14.85546875" bestFit="1" customWidth="1"/>
    <col min="4" max="6" width="13.28515625" bestFit="1" customWidth="1"/>
    <col min="7" max="7" width="14.42578125" bestFit="1" customWidth="1"/>
    <col min="8" max="8" width="13" bestFit="1" customWidth="1"/>
    <col min="9" max="10" width="13.28515625" bestFit="1" customWidth="1"/>
    <col min="11" max="13" width="13.28515625" customWidth="1"/>
    <col min="14" max="14" width="14" bestFit="1" customWidth="1"/>
    <col min="15" max="49" width="14" customWidth="1"/>
    <col min="50" max="50" width="13.28515625" style="34" bestFit="1" customWidth="1"/>
    <col min="51" max="51" width="2.7109375" style="32" customWidth="1"/>
    <col min="52" max="52" width="1.7109375" customWidth="1"/>
    <col min="53" max="53" width="9.28515625" bestFit="1" customWidth="1"/>
    <col min="54" max="54" width="13.42578125" style="46" bestFit="1" customWidth="1"/>
    <col min="55" max="55" width="13.28515625" style="49" bestFit="1" customWidth="1"/>
    <col min="56" max="56" width="9.28515625" style="49" bestFit="1" customWidth="1"/>
  </cols>
  <sheetData>
    <row r="1" spans="1:69" x14ac:dyDescent="0.25">
      <c r="C1">
        <v>2010</v>
      </c>
      <c r="D1">
        <f>C1+0.25</f>
        <v>2010.25</v>
      </c>
      <c r="E1">
        <f t="shared" ref="E1:AF1" si="0">D1+0.25</f>
        <v>2010.5</v>
      </c>
      <c r="F1">
        <f t="shared" si="0"/>
        <v>2010.75</v>
      </c>
      <c r="G1">
        <f t="shared" si="0"/>
        <v>2011</v>
      </c>
      <c r="H1">
        <f t="shared" si="0"/>
        <v>2011.25</v>
      </c>
      <c r="I1">
        <f t="shared" si="0"/>
        <v>2011.5</v>
      </c>
      <c r="J1">
        <f t="shared" si="0"/>
        <v>2011.75</v>
      </c>
      <c r="K1">
        <f t="shared" si="0"/>
        <v>2012</v>
      </c>
      <c r="L1">
        <f t="shared" si="0"/>
        <v>2012.25</v>
      </c>
      <c r="M1">
        <f t="shared" si="0"/>
        <v>2012.5</v>
      </c>
      <c r="N1">
        <f t="shared" si="0"/>
        <v>2012.75</v>
      </c>
      <c r="O1">
        <f t="shared" si="0"/>
        <v>2013</v>
      </c>
      <c r="P1">
        <f t="shared" si="0"/>
        <v>2013.25</v>
      </c>
      <c r="Q1">
        <f t="shared" si="0"/>
        <v>2013.5</v>
      </c>
      <c r="R1">
        <f t="shared" si="0"/>
        <v>2013.75</v>
      </c>
      <c r="S1">
        <f t="shared" si="0"/>
        <v>2014</v>
      </c>
      <c r="T1">
        <f t="shared" si="0"/>
        <v>2014.25</v>
      </c>
      <c r="U1">
        <f t="shared" si="0"/>
        <v>2014.5</v>
      </c>
      <c r="V1">
        <f t="shared" si="0"/>
        <v>2014.75</v>
      </c>
      <c r="W1">
        <f t="shared" si="0"/>
        <v>2015</v>
      </c>
      <c r="X1">
        <f t="shared" si="0"/>
        <v>2015.25</v>
      </c>
      <c r="Y1">
        <f t="shared" si="0"/>
        <v>2015.5</v>
      </c>
      <c r="Z1">
        <f t="shared" si="0"/>
        <v>2015.75</v>
      </c>
      <c r="AA1">
        <f t="shared" si="0"/>
        <v>2016</v>
      </c>
      <c r="AB1">
        <f t="shared" si="0"/>
        <v>2016.25</v>
      </c>
      <c r="AC1">
        <f t="shared" si="0"/>
        <v>2016.5</v>
      </c>
      <c r="AD1">
        <f t="shared" si="0"/>
        <v>2016.75</v>
      </c>
      <c r="AE1">
        <f t="shared" si="0"/>
        <v>2017</v>
      </c>
      <c r="AF1">
        <f t="shared" si="0"/>
        <v>2017.25</v>
      </c>
      <c r="AG1">
        <f t="shared" ref="AG1" si="1">AF1+0.25</f>
        <v>2017.5</v>
      </c>
      <c r="AH1">
        <f t="shared" ref="AH1" si="2">AG1+0.25</f>
        <v>2017.75</v>
      </c>
      <c r="AI1">
        <f t="shared" ref="AI1" si="3">AH1+0.25</f>
        <v>2018</v>
      </c>
      <c r="AJ1">
        <f t="shared" ref="AJ1" si="4">AI1+0.25</f>
        <v>2018.25</v>
      </c>
      <c r="AK1">
        <f t="shared" ref="AK1" si="5">AJ1+0.25</f>
        <v>2018.5</v>
      </c>
      <c r="AL1">
        <f t="shared" ref="AL1" si="6">AK1+0.25</f>
        <v>2018.75</v>
      </c>
      <c r="AM1">
        <f t="shared" ref="AM1" si="7">AL1+0.25</f>
        <v>2019</v>
      </c>
      <c r="AN1">
        <f t="shared" ref="AN1" si="8">AM1+0.25</f>
        <v>2019.25</v>
      </c>
      <c r="AO1">
        <f t="shared" ref="AO1" si="9">AN1+0.25</f>
        <v>2019.5</v>
      </c>
      <c r="AP1">
        <f t="shared" ref="AP1" si="10">AO1+0.25</f>
        <v>2019.75</v>
      </c>
      <c r="AQ1">
        <f t="shared" ref="AQ1" si="11">AP1+0.25</f>
        <v>2020</v>
      </c>
      <c r="AR1">
        <f t="shared" ref="AR1" si="12">AQ1+0.25</f>
        <v>2020.25</v>
      </c>
      <c r="AS1">
        <f t="shared" ref="AS1" si="13">AR1+0.25</f>
        <v>2020.5</v>
      </c>
      <c r="AT1">
        <f t="shared" ref="AT1" si="14">AS1+0.25</f>
        <v>2020.75</v>
      </c>
      <c r="AU1">
        <f t="shared" ref="AU1" si="15">AT1+0.25</f>
        <v>2021</v>
      </c>
      <c r="AV1">
        <f t="shared" ref="AV1" si="16">AU1+0.25</f>
        <v>2021.25</v>
      </c>
      <c r="AX1" s="34">
        <f>AV1+0.25</f>
        <v>2021.5</v>
      </c>
      <c r="BF1" t="s">
        <v>28</v>
      </c>
      <c r="BG1" t="s">
        <v>29</v>
      </c>
      <c r="BI1" t="s">
        <v>30</v>
      </c>
    </row>
    <row r="2" spans="1:69" ht="15.75" thickBot="1" x14ac:dyDescent="0.3">
      <c r="A2" s="9"/>
      <c r="B2" s="9"/>
      <c r="C2" s="33" t="s">
        <v>0</v>
      </c>
      <c r="D2" s="33" t="s">
        <v>0</v>
      </c>
      <c r="E2" s="33" t="s">
        <v>0</v>
      </c>
      <c r="F2" s="33" t="s">
        <v>0</v>
      </c>
      <c r="G2" s="33" t="s">
        <v>0</v>
      </c>
      <c r="H2" s="33" t="s">
        <v>0</v>
      </c>
      <c r="I2" s="33" t="s">
        <v>0</v>
      </c>
      <c r="J2" s="33" t="s">
        <v>0</v>
      </c>
      <c r="K2" s="33" t="s">
        <v>0</v>
      </c>
      <c r="L2" s="33" t="s">
        <v>0</v>
      </c>
      <c r="M2" s="33" t="s">
        <v>0</v>
      </c>
      <c r="N2" s="33" t="s">
        <v>0</v>
      </c>
      <c r="O2" s="33" t="s">
        <v>0</v>
      </c>
      <c r="P2" s="33" t="s">
        <v>0</v>
      </c>
      <c r="Q2" s="33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  <c r="X2" s="33" t="s">
        <v>0</v>
      </c>
      <c r="Y2" s="33" t="s">
        <v>0</v>
      </c>
      <c r="Z2" s="33" t="s">
        <v>0</v>
      </c>
      <c r="AA2" s="33" t="s">
        <v>0</v>
      </c>
      <c r="AB2" s="33" t="s">
        <v>0</v>
      </c>
      <c r="AC2" s="33" t="s">
        <v>0</v>
      </c>
      <c r="AD2" s="33" t="s">
        <v>0</v>
      </c>
      <c r="AE2" s="33" t="s">
        <v>0</v>
      </c>
      <c r="AF2" s="33" t="s">
        <v>0</v>
      </c>
      <c r="AG2" s="33" t="s">
        <v>0</v>
      </c>
      <c r="AH2" s="33" t="s">
        <v>0</v>
      </c>
      <c r="AI2" s="33" t="s">
        <v>0</v>
      </c>
      <c r="AJ2" s="33" t="s">
        <v>0</v>
      </c>
      <c r="AK2" s="33" t="s">
        <v>0</v>
      </c>
      <c r="AL2" s="33" t="s">
        <v>0</v>
      </c>
      <c r="AM2" s="33" t="s">
        <v>0</v>
      </c>
      <c r="AN2" s="33" t="s">
        <v>0</v>
      </c>
      <c r="AO2" s="33" t="s">
        <v>0</v>
      </c>
      <c r="AP2" s="33" t="s">
        <v>0</v>
      </c>
      <c r="AQ2" s="33" t="s">
        <v>0</v>
      </c>
      <c r="AR2" s="33" t="s">
        <v>0</v>
      </c>
      <c r="AS2" s="33" t="s">
        <v>0</v>
      </c>
      <c r="AT2" s="33" t="s">
        <v>0</v>
      </c>
      <c r="AU2" s="33" t="s">
        <v>0</v>
      </c>
      <c r="AV2" s="33" t="s">
        <v>0</v>
      </c>
      <c r="AW2" s="33"/>
      <c r="AX2" s="52" t="s">
        <v>0</v>
      </c>
      <c r="AZ2" s="33"/>
      <c r="BA2" s="33" t="s">
        <v>26</v>
      </c>
      <c r="BB2" s="47" t="s">
        <v>24</v>
      </c>
      <c r="BC2" s="50" t="s">
        <v>25</v>
      </c>
      <c r="BD2" s="50" t="s">
        <v>11</v>
      </c>
      <c r="BF2">
        <v>2010</v>
      </c>
      <c r="BG2" s="61">
        <v>7200</v>
      </c>
    </row>
    <row r="3" spans="1:69" x14ac:dyDescent="0.25">
      <c r="A3" s="9"/>
      <c r="B3" s="9"/>
      <c r="C3" s="24">
        <v>40110</v>
      </c>
      <c r="D3" s="24">
        <v>40201</v>
      </c>
      <c r="E3" s="24">
        <v>40299</v>
      </c>
      <c r="F3" s="24">
        <v>40390</v>
      </c>
      <c r="G3" s="17">
        <v>40481</v>
      </c>
      <c r="H3" s="17">
        <v>40572</v>
      </c>
      <c r="I3" s="17">
        <v>40663</v>
      </c>
      <c r="J3" s="17">
        <v>40754</v>
      </c>
      <c r="K3" s="24">
        <v>40845</v>
      </c>
      <c r="L3" s="24">
        <v>40936</v>
      </c>
      <c r="M3" s="24">
        <v>41027</v>
      </c>
      <c r="N3" s="10">
        <v>41118</v>
      </c>
      <c r="O3" s="24">
        <v>41209</v>
      </c>
      <c r="P3" s="24">
        <v>41300</v>
      </c>
      <c r="Q3" s="24">
        <v>41391</v>
      </c>
      <c r="R3" s="24">
        <v>41482</v>
      </c>
      <c r="S3" s="24">
        <v>41573</v>
      </c>
      <c r="T3" s="24">
        <v>41664</v>
      </c>
      <c r="U3" s="24">
        <v>41755</v>
      </c>
      <c r="V3" s="24">
        <v>41846</v>
      </c>
      <c r="W3" s="24">
        <v>41937</v>
      </c>
      <c r="X3" s="24">
        <v>42028</v>
      </c>
      <c r="Y3" s="24">
        <v>42119</v>
      </c>
      <c r="Z3" s="24">
        <v>42210</v>
      </c>
      <c r="AA3" s="24">
        <v>42301</v>
      </c>
      <c r="AB3" s="24">
        <v>42392</v>
      </c>
      <c r="AC3" s="24">
        <v>42490</v>
      </c>
      <c r="AD3" s="24">
        <v>42581</v>
      </c>
      <c r="AE3" s="24">
        <v>42672</v>
      </c>
      <c r="AF3" s="24">
        <v>42763</v>
      </c>
      <c r="AG3" s="24">
        <v>42854</v>
      </c>
      <c r="AH3" s="24">
        <v>42945</v>
      </c>
      <c r="AI3" s="24">
        <v>43036</v>
      </c>
      <c r="AJ3" s="24">
        <v>43127</v>
      </c>
      <c r="AK3" s="24">
        <v>43218</v>
      </c>
      <c r="AL3" s="24">
        <v>43309</v>
      </c>
      <c r="AM3" s="24">
        <v>43400</v>
      </c>
      <c r="AN3" s="24">
        <v>43491</v>
      </c>
      <c r="AO3" s="24">
        <v>43582</v>
      </c>
      <c r="AP3" s="24">
        <v>43673</v>
      </c>
      <c r="AQ3" s="24">
        <v>43764</v>
      </c>
      <c r="AR3" s="24">
        <v>43855</v>
      </c>
      <c r="AS3" s="24">
        <v>43946</v>
      </c>
      <c r="AT3" s="24">
        <v>44037</v>
      </c>
      <c r="AU3" s="24">
        <v>44128</v>
      </c>
      <c r="AV3" s="24">
        <v>44219</v>
      </c>
      <c r="AW3" s="24"/>
      <c r="AX3" s="37"/>
      <c r="BF3">
        <f t="shared" ref="BF3:BF47" si="17">BF2+0.25</f>
        <v>2010.25</v>
      </c>
      <c r="BG3" s="61">
        <v>7976</v>
      </c>
      <c r="BI3" s="57" t="s">
        <v>31</v>
      </c>
      <c r="BJ3" s="57"/>
    </row>
    <row r="4" spans="1:69" x14ac:dyDescent="0.25">
      <c r="A4" s="1"/>
      <c r="B4" s="1"/>
      <c r="C4" s="18"/>
      <c r="D4" s="18"/>
      <c r="E4" s="18"/>
      <c r="F4" s="18"/>
      <c r="G4" s="11"/>
      <c r="H4" s="11"/>
      <c r="I4" s="11"/>
      <c r="J4" s="11"/>
      <c r="K4" s="18"/>
      <c r="L4" s="18"/>
      <c r="M4" s="18"/>
      <c r="N4" s="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38"/>
      <c r="BF4">
        <f t="shared" si="17"/>
        <v>2010.5</v>
      </c>
      <c r="BG4" s="61">
        <v>8436</v>
      </c>
      <c r="BI4" s="54" t="s">
        <v>32</v>
      </c>
      <c r="BJ4" s="54">
        <v>0.33835712413774149</v>
      </c>
    </row>
    <row r="5" spans="1:69" x14ac:dyDescent="0.25">
      <c r="A5" s="2" t="s">
        <v>1</v>
      </c>
      <c r="B5" s="1"/>
      <c r="C5" s="19"/>
      <c r="D5" s="19"/>
      <c r="E5" s="19"/>
      <c r="F5" s="19"/>
      <c r="G5" s="12"/>
      <c r="H5" s="12"/>
      <c r="I5" s="12"/>
      <c r="J5" s="12"/>
      <c r="K5" s="19"/>
      <c r="L5" s="19"/>
      <c r="M5" s="19"/>
      <c r="N5" s="6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39"/>
      <c r="BF5">
        <f t="shared" si="17"/>
        <v>2010.75</v>
      </c>
      <c r="BG5" s="61">
        <v>8808</v>
      </c>
      <c r="BI5" s="54" t="s">
        <v>33</v>
      </c>
      <c r="BJ5" s="59">
        <v>0.114485543454763</v>
      </c>
    </row>
    <row r="6" spans="1:69" x14ac:dyDescent="0.25">
      <c r="A6" s="60"/>
      <c r="B6" s="60" t="s">
        <v>2</v>
      </c>
      <c r="C6" s="61">
        <v>7200</v>
      </c>
      <c r="D6" s="61">
        <v>7976</v>
      </c>
      <c r="E6" s="61">
        <v>8436</v>
      </c>
      <c r="F6" s="61">
        <v>8808</v>
      </c>
      <c r="G6" s="61">
        <v>8700</v>
      </c>
      <c r="H6" s="61">
        <v>8236</v>
      </c>
      <c r="I6" s="61">
        <v>8669</v>
      </c>
      <c r="J6" s="61">
        <v>8921</v>
      </c>
      <c r="K6" s="61">
        <v>8952</v>
      </c>
      <c r="L6" s="61">
        <v>9118</v>
      </c>
      <c r="M6" s="61">
        <v>9106</v>
      </c>
      <c r="N6" s="61">
        <v>9150</v>
      </c>
      <c r="O6" s="61">
        <v>9297</v>
      </c>
      <c r="P6" s="61">
        <v>9437</v>
      </c>
      <c r="Q6" s="61">
        <v>9559</v>
      </c>
      <c r="R6" s="61">
        <v>9736</v>
      </c>
      <c r="S6" s="61">
        <v>9397</v>
      </c>
      <c r="T6" s="61">
        <v>8423</v>
      </c>
      <c r="U6" s="61">
        <v>8820</v>
      </c>
      <c r="V6" s="61">
        <v>9532</v>
      </c>
      <c r="W6" s="61">
        <v>9435</v>
      </c>
      <c r="X6" s="61">
        <v>9078</v>
      </c>
      <c r="Y6" s="61">
        <v>9326</v>
      </c>
      <c r="Z6" s="61">
        <v>9911</v>
      </c>
      <c r="AA6" s="61">
        <v>9844</v>
      </c>
      <c r="AB6" s="61">
        <v>8983</v>
      </c>
      <c r="AC6" s="61">
        <v>8875</v>
      </c>
      <c r="AD6" s="61">
        <v>9552</v>
      </c>
      <c r="AE6" s="61">
        <v>9302</v>
      </c>
      <c r="AF6" s="61">
        <v>8491</v>
      </c>
      <c r="AG6" s="61">
        <v>8885</v>
      </c>
      <c r="AH6" s="61">
        <v>9027</v>
      </c>
      <c r="AI6" s="61">
        <v>9054</v>
      </c>
      <c r="AJ6" s="61">
        <v>8709</v>
      </c>
      <c r="AK6" s="61">
        <v>9304</v>
      </c>
      <c r="AL6" s="61">
        <v>9642</v>
      </c>
      <c r="AM6" s="61">
        <v>9890</v>
      </c>
      <c r="AN6" s="62">
        <v>9273</v>
      </c>
      <c r="AO6" s="61">
        <v>9722</v>
      </c>
      <c r="AP6" s="61">
        <v>10120</v>
      </c>
      <c r="AQ6" s="61">
        <v>9878</v>
      </c>
      <c r="AR6" s="61">
        <v>8671</v>
      </c>
      <c r="AS6" s="61">
        <v>8597</v>
      </c>
      <c r="AT6" s="61">
        <v>8832</v>
      </c>
      <c r="AU6" s="61">
        <v>8587</v>
      </c>
      <c r="AV6" s="61">
        <v>8572</v>
      </c>
      <c r="AW6" s="25"/>
      <c r="AX6" s="36">
        <f>IF(BB6&lt;0.05,BD6*$AX$1+BC6,AVERAGE(C6:AV6))</f>
        <v>9401.1449275362247</v>
      </c>
      <c r="BA6" s="34">
        <f>RSQ(C6:AV6,$C$1:$AV$1)</f>
        <v>0.11448554345476267</v>
      </c>
      <c r="BB6" s="63">
        <f>FDIST((46-2)*BA6/(1-BA6),1,46-2)</f>
        <v>2.144849701071859E-2</v>
      </c>
      <c r="BC6" s="64">
        <f>INTERCEPT(C6:AV6,$C$1:$AV$1)</f>
        <v>-105939.6734505088</v>
      </c>
      <c r="BD6" s="65">
        <f>SLOPE(C6:AV6,$C$1:$AV$1)</f>
        <v>57.057045945112549</v>
      </c>
      <c r="BF6">
        <f t="shared" si="17"/>
        <v>2011</v>
      </c>
      <c r="BG6" s="61">
        <v>8700</v>
      </c>
      <c r="BI6" s="54" t="s">
        <v>34</v>
      </c>
      <c r="BJ6" s="54">
        <v>9.4360214896916719E-2</v>
      </c>
    </row>
    <row r="7" spans="1:69" x14ac:dyDescent="0.25">
      <c r="A7" s="1"/>
      <c r="B7" s="1" t="s">
        <v>3</v>
      </c>
      <c r="C7" s="25">
        <v>1821</v>
      </c>
      <c r="D7" s="25">
        <v>1839</v>
      </c>
      <c r="E7" s="25">
        <v>1932</v>
      </c>
      <c r="F7" s="25">
        <v>2028</v>
      </c>
      <c r="G7" s="25">
        <v>2050</v>
      </c>
      <c r="H7" s="25">
        <v>2171</v>
      </c>
      <c r="I7" s="25">
        <v>2197</v>
      </c>
      <c r="J7" s="25">
        <v>2274</v>
      </c>
      <c r="K7" s="25">
        <v>2304</v>
      </c>
      <c r="L7" s="25">
        <v>2409</v>
      </c>
      <c r="M7" s="25">
        <v>2482</v>
      </c>
      <c r="N7" s="25">
        <v>2540</v>
      </c>
      <c r="O7" s="25">
        <v>2579</v>
      </c>
      <c r="P7" s="25">
        <v>2661</v>
      </c>
      <c r="Q7" s="25">
        <v>2657</v>
      </c>
      <c r="R7" s="25">
        <v>2681</v>
      </c>
      <c r="S7" s="25">
        <v>2688</v>
      </c>
      <c r="T7" s="25">
        <v>2732</v>
      </c>
      <c r="U7" s="25">
        <v>2725</v>
      </c>
      <c r="V7" s="25">
        <v>2825</v>
      </c>
      <c r="W7" s="25">
        <v>2810</v>
      </c>
      <c r="X7" s="25">
        <v>2858</v>
      </c>
      <c r="Y7" s="25">
        <v>2811</v>
      </c>
      <c r="Z7" s="25">
        <v>2932</v>
      </c>
      <c r="AA7" s="25">
        <v>2838</v>
      </c>
      <c r="AB7" s="25">
        <v>2944</v>
      </c>
      <c r="AC7" s="25">
        <v>3125</v>
      </c>
      <c r="AD7" s="25">
        <v>3086</v>
      </c>
      <c r="AE7" s="25">
        <v>3050</v>
      </c>
      <c r="AF7" s="25">
        <v>3089</v>
      </c>
      <c r="AG7" s="25">
        <v>3055</v>
      </c>
      <c r="AH7" s="25">
        <v>3106</v>
      </c>
      <c r="AI7" s="25">
        <v>3082</v>
      </c>
      <c r="AJ7" s="25">
        <v>3178</v>
      </c>
      <c r="AK7" s="25">
        <v>3159</v>
      </c>
      <c r="AL7" s="25">
        <v>3202</v>
      </c>
      <c r="AM7" s="25">
        <v>3182</v>
      </c>
      <c r="AN7" s="45">
        <v>3173</v>
      </c>
      <c r="AO7" s="25">
        <v>3236</v>
      </c>
      <c r="AP7" s="25">
        <v>3308</v>
      </c>
      <c r="AQ7" s="25">
        <v>3281</v>
      </c>
      <c r="AR7" s="25">
        <v>3334</v>
      </c>
      <c r="AS7" s="25">
        <v>3386</v>
      </c>
      <c r="AT7" s="25">
        <v>3322</v>
      </c>
      <c r="AU7" s="25">
        <v>3342</v>
      </c>
      <c r="AV7" s="25">
        <v>3388</v>
      </c>
      <c r="AW7" s="25"/>
      <c r="AX7" s="36">
        <f>IF(BB7&lt;0.05,BD7*$AX$1+BC7,AVERAGE(C7:AV7))</f>
        <v>3562.2318840579828</v>
      </c>
      <c r="BA7" s="67">
        <f>RSQ(C7:AV7,$C$1:$AV$1)</f>
        <v>0.93585241690552434</v>
      </c>
      <c r="BB7" s="46">
        <f>FDIST((46-2)*BA7/(1-BA7),1,46-2)</f>
        <v>7.0707317162919367E-28</v>
      </c>
      <c r="BC7" s="51">
        <f>INTERCEPT(C7:AV7,$C$1:$AV$1)</f>
        <v>-258171.83903792786</v>
      </c>
      <c r="BD7" s="49">
        <f>SLOPE(C7:AV7,$C$1:$AV$1)</f>
        <v>129.47517730496455</v>
      </c>
      <c r="BF7">
        <f t="shared" si="17"/>
        <v>2011.25</v>
      </c>
      <c r="BG7" s="61">
        <v>8236</v>
      </c>
      <c r="BI7" s="54" t="s">
        <v>35</v>
      </c>
      <c r="BJ7" s="54">
        <v>538.50400150689927</v>
      </c>
    </row>
    <row r="8" spans="1:69" ht="15.75" thickBot="1" x14ac:dyDescent="0.3">
      <c r="A8" s="1"/>
      <c r="B8" s="1" t="s">
        <v>4</v>
      </c>
      <c r="C8" s="26">
        <f t="shared" ref="C8" si="18">C6+C7</f>
        <v>9021</v>
      </c>
      <c r="D8" s="26">
        <f t="shared" ref="D8:AW8" si="19">D6+D7</f>
        <v>9815</v>
      </c>
      <c r="E8" s="26">
        <f t="shared" si="19"/>
        <v>10368</v>
      </c>
      <c r="F8" s="26">
        <f t="shared" si="19"/>
        <v>10836</v>
      </c>
      <c r="G8" s="26">
        <f t="shared" si="19"/>
        <v>10750</v>
      </c>
      <c r="H8" s="26">
        <f t="shared" si="19"/>
        <v>10407</v>
      </c>
      <c r="I8" s="26">
        <f t="shared" si="19"/>
        <v>10866</v>
      </c>
      <c r="J8" s="26">
        <f t="shared" si="19"/>
        <v>11195</v>
      </c>
      <c r="K8" s="26">
        <f t="shared" si="19"/>
        <v>11256</v>
      </c>
      <c r="L8" s="26">
        <f t="shared" si="19"/>
        <v>11527</v>
      </c>
      <c r="M8" s="26">
        <f t="shared" si="19"/>
        <v>11588</v>
      </c>
      <c r="N8" s="26">
        <f t="shared" si="19"/>
        <v>11690</v>
      </c>
      <c r="O8" s="26">
        <f t="shared" si="19"/>
        <v>11876</v>
      </c>
      <c r="P8" s="26">
        <f t="shared" si="19"/>
        <v>12098</v>
      </c>
      <c r="Q8" s="26">
        <f t="shared" si="19"/>
        <v>12216</v>
      </c>
      <c r="R8" s="26">
        <f t="shared" si="19"/>
        <v>12417</v>
      </c>
      <c r="S8" s="26">
        <f t="shared" si="19"/>
        <v>12085</v>
      </c>
      <c r="T8" s="26">
        <f t="shared" si="19"/>
        <v>11155</v>
      </c>
      <c r="U8" s="26">
        <f t="shared" si="19"/>
        <v>11545</v>
      </c>
      <c r="V8" s="26">
        <f t="shared" si="19"/>
        <v>12357</v>
      </c>
      <c r="W8" s="26">
        <f t="shared" si="19"/>
        <v>12245</v>
      </c>
      <c r="X8" s="26">
        <f t="shared" si="19"/>
        <v>11936</v>
      </c>
      <c r="Y8" s="26">
        <f t="shared" si="19"/>
        <v>12137</v>
      </c>
      <c r="Z8" s="26">
        <f t="shared" si="19"/>
        <v>12843</v>
      </c>
      <c r="AA8" s="26">
        <f t="shared" si="19"/>
        <v>12682</v>
      </c>
      <c r="AB8" s="26">
        <f t="shared" si="19"/>
        <v>11927</v>
      </c>
      <c r="AC8" s="26">
        <f t="shared" si="19"/>
        <v>12000</v>
      </c>
      <c r="AD8" s="26">
        <f t="shared" si="19"/>
        <v>12638</v>
      </c>
      <c r="AE8" s="26">
        <f t="shared" si="19"/>
        <v>12352</v>
      </c>
      <c r="AF8" s="26">
        <f t="shared" si="19"/>
        <v>11580</v>
      </c>
      <c r="AG8" s="26">
        <f t="shared" si="19"/>
        <v>11940</v>
      </c>
      <c r="AH8" s="26">
        <f t="shared" si="19"/>
        <v>12133</v>
      </c>
      <c r="AI8" s="26">
        <f t="shared" si="19"/>
        <v>12136</v>
      </c>
      <c r="AJ8" s="26">
        <f t="shared" si="19"/>
        <v>11887</v>
      </c>
      <c r="AK8" s="26">
        <f t="shared" si="19"/>
        <v>12463</v>
      </c>
      <c r="AL8" s="26">
        <f t="shared" si="19"/>
        <v>12844</v>
      </c>
      <c r="AM8" s="26">
        <f t="shared" si="19"/>
        <v>13072</v>
      </c>
      <c r="AN8" s="26">
        <f t="shared" si="19"/>
        <v>12446</v>
      </c>
      <c r="AO8" s="26">
        <f t="shared" si="19"/>
        <v>12958</v>
      </c>
      <c r="AP8" s="26">
        <f t="shared" si="19"/>
        <v>13428</v>
      </c>
      <c r="AQ8" s="26">
        <f t="shared" si="19"/>
        <v>13159</v>
      </c>
      <c r="AR8" s="26">
        <f t="shared" si="19"/>
        <v>12005</v>
      </c>
      <c r="AS8" s="26">
        <f t="shared" si="19"/>
        <v>11983</v>
      </c>
      <c r="AT8" s="26">
        <f t="shared" si="19"/>
        <v>12154</v>
      </c>
      <c r="AU8" s="26">
        <f t="shared" si="19"/>
        <v>11929</v>
      </c>
      <c r="AV8" s="26">
        <f t="shared" si="19"/>
        <v>11960</v>
      </c>
      <c r="AW8" s="26">
        <f t="shared" si="19"/>
        <v>0</v>
      </c>
      <c r="AX8" s="35">
        <f>AX6+AX7</f>
        <v>12963.376811594208</v>
      </c>
      <c r="BA8" s="67"/>
      <c r="BF8">
        <f t="shared" si="17"/>
        <v>2011.5</v>
      </c>
      <c r="BG8" s="61">
        <v>8669</v>
      </c>
      <c r="BI8" s="55" t="s">
        <v>36</v>
      </c>
      <c r="BJ8" s="55">
        <v>46</v>
      </c>
    </row>
    <row r="9" spans="1:69" x14ac:dyDescent="0.25">
      <c r="A9" s="1"/>
      <c r="B9" s="1"/>
      <c r="C9" s="20"/>
      <c r="D9" s="20"/>
      <c r="E9" s="20"/>
      <c r="F9" s="20"/>
      <c r="G9" s="13"/>
      <c r="H9" s="13"/>
      <c r="I9" s="13"/>
      <c r="J9" s="1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40"/>
      <c r="BA9" s="67"/>
      <c r="BF9">
        <f t="shared" si="17"/>
        <v>2011.75</v>
      </c>
      <c r="BG9" s="61">
        <v>8921</v>
      </c>
    </row>
    <row r="10" spans="1:69" ht="15.75" thickBot="1" x14ac:dyDescent="0.3">
      <c r="A10" s="2" t="s">
        <v>5</v>
      </c>
      <c r="B10" s="1"/>
      <c r="C10" s="20"/>
      <c r="D10" s="20"/>
      <c r="E10" s="20"/>
      <c r="F10" s="20"/>
      <c r="G10" s="13"/>
      <c r="H10" s="13"/>
      <c r="I10" s="13"/>
      <c r="J10" s="1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40"/>
      <c r="BA10" s="67"/>
      <c r="BF10">
        <f t="shared" si="17"/>
        <v>2012</v>
      </c>
      <c r="BG10" s="61">
        <v>8952</v>
      </c>
      <c r="BI10" t="s">
        <v>37</v>
      </c>
    </row>
    <row r="11" spans="1:69" x14ac:dyDescent="0.25">
      <c r="A11" s="1"/>
      <c r="B11" s="1" t="s">
        <v>2</v>
      </c>
      <c r="C11" s="25">
        <v>2486</v>
      </c>
      <c r="D11" s="25">
        <v>2815</v>
      </c>
      <c r="E11" s="25">
        <v>3010</v>
      </c>
      <c r="F11" s="25">
        <v>3309</v>
      </c>
      <c r="G11" s="25">
        <v>3249</v>
      </c>
      <c r="H11" s="25">
        <v>3382</v>
      </c>
      <c r="I11" s="25">
        <v>3437</v>
      </c>
      <c r="J11" s="25">
        <v>3579</v>
      </c>
      <c r="K11" s="25">
        <v>3563</v>
      </c>
      <c r="L11" s="25">
        <v>3650</v>
      </c>
      <c r="M11" s="25">
        <v>3563</v>
      </c>
      <c r="N11" s="25">
        <v>3729</v>
      </c>
      <c r="O11" s="25">
        <v>3748</v>
      </c>
      <c r="P11" s="25">
        <v>3857</v>
      </c>
      <c r="Q11" s="25">
        <v>3782</v>
      </c>
      <c r="R11" s="25">
        <v>4154</v>
      </c>
      <c r="S11" s="25">
        <v>3747</v>
      </c>
      <c r="T11" s="25">
        <v>4323</v>
      </c>
      <c r="U11" s="25">
        <v>3595</v>
      </c>
      <c r="V11" s="25">
        <v>3976</v>
      </c>
      <c r="W11" s="25">
        <v>3919</v>
      </c>
      <c r="X11" s="25">
        <v>3806</v>
      </c>
      <c r="Y11" s="25">
        <v>3584</v>
      </c>
      <c r="Z11" s="25">
        <v>4068</v>
      </c>
      <c r="AA11" s="25">
        <v>3853</v>
      </c>
      <c r="AB11" s="25">
        <v>3480</v>
      </c>
      <c r="AC11" s="25">
        <v>3214</v>
      </c>
      <c r="AD11" s="25">
        <v>3614</v>
      </c>
      <c r="AE11" s="25">
        <v>3403</v>
      </c>
      <c r="AF11" s="25">
        <v>3305</v>
      </c>
      <c r="AG11" s="25">
        <v>3405</v>
      </c>
      <c r="AH11" s="25">
        <v>3586</v>
      </c>
      <c r="AI11" s="25">
        <v>3615</v>
      </c>
      <c r="AJ11" s="25">
        <v>3354</v>
      </c>
      <c r="AK11" s="25">
        <v>3625</v>
      </c>
      <c r="AL11" s="25">
        <v>3833</v>
      </c>
      <c r="AM11" s="25">
        <v>3799</v>
      </c>
      <c r="AN11" s="25">
        <v>3614</v>
      </c>
      <c r="AO11" s="25">
        <v>3693</v>
      </c>
      <c r="AP11" s="25">
        <v>3757</v>
      </c>
      <c r="AQ11" s="25">
        <v>3524</v>
      </c>
      <c r="AR11" s="25">
        <v>3126</v>
      </c>
      <c r="AS11" s="25">
        <v>3120</v>
      </c>
      <c r="AT11" s="25">
        <v>3429</v>
      </c>
      <c r="AU11" s="25">
        <v>3206</v>
      </c>
      <c r="AV11" s="25">
        <v>3044</v>
      </c>
      <c r="AW11" s="25"/>
      <c r="AX11" s="36">
        <f>IF(BB11&lt;0.05,BD11*$AX$1+BC11,AVERAGE(C11:AV11))</f>
        <v>3541.9565217391305</v>
      </c>
      <c r="BA11" s="67">
        <f>RSQ(C11:AV11,$C$1:$AV$1)</f>
        <v>3.903848029563724E-3</v>
      </c>
      <c r="BB11" s="66">
        <f>FDIST((46-2)*BA11/(1-BA11),1,46-2)</f>
        <v>0.6799682294334759</v>
      </c>
      <c r="BC11" s="51">
        <f>INTERCEPT(C11:AV11,$C$1:$AV$1)</f>
        <v>-9418.7049028677193</v>
      </c>
      <c r="BD11" s="49">
        <f>SLOPE(C11:AV11,$C$1:$AV$1)</f>
        <v>6.4300955905026225</v>
      </c>
      <c r="BF11">
        <f t="shared" si="17"/>
        <v>2012.25</v>
      </c>
      <c r="BG11" s="61">
        <v>9118</v>
      </c>
      <c r="BI11" s="56"/>
      <c r="BJ11" s="56" t="s">
        <v>41</v>
      </c>
      <c r="BK11" s="56" t="s">
        <v>42</v>
      </c>
      <c r="BL11" s="56" t="s">
        <v>43</v>
      </c>
      <c r="BM11" s="56" t="s">
        <v>44</v>
      </c>
      <c r="BN11" s="56" t="s">
        <v>45</v>
      </c>
    </row>
    <row r="12" spans="1:69" x14ac:dyDescent="0.25">
      <c r="A12" s="1"/>
      <c r="B12" s="1" t="s">
        <v>3</v>
      </c>
      <c r="C12" s="25">
        <v>647</v>
      </c>
      <c r="D12" s="25">
        <v>668</v>
      </c>
      <c r="E12" s="25">
        <v>728</v>
      </c>
      <c r="F12" s="25">
        <v>734</v>
      </c>
      <c r="G12" s="25">
        <v>746</v>
      </c>
      <c r="H12" s="25">
        <v>764</v>
      </c>
      <c r="I12" s="25">
        <v>770</v>
      </c>
      <c r="J12" s="25">
        <v>755</v>
      </c>
      <c r="K12" s="25">
        <v>803</v>
      </c>
      <c r="L12" s="25">
        <v>812</v>
      </c>
      <c r="M12" s="25">
        <v>856</v>
      </c>
      <c r="N12" s="25">
        <v>876</v>
      </c>
      <c r="O12" s="25">
        <v>889</v>
      </c>
      <c r="P12" s="25">
        <v>898</v>
      </c>
      <c r="Q12" s="25">
        <v>923</v>
      </c>
      <c r="R12" s="25">
        <v>916</v>
      </c>
      <c r="S12" s="25">
        <v>931</v>
      </c>
      <c r="T12" s="25">
        <v>881</v>
      </c>
      <c r="U12" s="25">
        <v>944</v>
      </c>
      <c r="V12" s="25">
        <v>976</v>
      </c>
      <c r="W12" s="25">
        <v>993</v>
      </c>
      <c r="X12" s="25">
        <v>1040</v>
      </c>
      <c r="Y12" s="25">
        <v>1028</v>
      </c>
      <c r="Z12" s="25">
        <v>1042</v>
      </c>
      <c r="AA12" s="25">
        <v>997</v>
      </c>
      <c r="AB12" s="25">
        <v>1015</v>
      </c>
      <c r="AC12" s="25">
        <v>1065</v>
      </c>
      <c r="AD12" s="25">
        <v>1049</v>
      </c>
      <c r="AE12" s="25">
        <v>1065</v>
      </c>
      <c r="AF12" s="25">
        <v>999</v>
      </c>
      <c r="AG12" s="25">
        <v>1017</v>
      </c>
      <c r="AH12" s="25">
        <v>1001</v>
      </c>
      <c r="AI12" s="25">
        <v>1094</v>
      </c>
      <c r="AJ12" s="25">
        <v>1035</v>
      </c>
      <c r="AK12" s="25">
        <v>1079</v>
      </c>
      <c r="AL12" s="25">
        <v>1089</v>
      </c>
      <c r="AM12" s="25">
        <v>1127</v>
      </c>
      <c r="AN12" s="25">
        <v>1059</v>
      </c>
      <c r="AO12" s="25">
        <v>1092</v>
      </c>
      <c r="AP12" s="25">
        <v>1097</v>
      </c>
      <c r="AQ12" s="25">
        <v>1171</v>
      </c>
      <c r="AR12" s="25">
        <v>1115</v>
      </c>
      <c r="AS12" s="25">
        <v>1092</v>
      </c>
      <c r="AT12" s="25">
        <v>1041</v>
      </c>
      <c r="AU12" s="25">
        <v>1142</v>
      </c>
      <c r="AV12" s="25">
        <v>1132</v>
      </c>
      <c r="AW12" s="25"/>
      <c r="AX12" s="36">
        <f>IF(BB12&lt;0.05,BD12*$AX$1+BC12,AVERAGE(C12:AV12))</f>
        <v>1190.6637681159336</v>
      </c>
      <c r="BA12" s="67">
        <f>RSQ(C12:AV12,$C$1:$AV$1)</f>
        <v>0.88430525347723443</v>
      </c>
      <c r="BB12" s="46">
        <f>FDIST((46-2)*BA12/(1-BA12),1,46-2)</f>
        <v>3.1341396510155767E-22</v>
      </c>
      <c r="BC12" s="51">
        <f>INTERCEPT(C12:AV12,$C$1:$AV$1)</f>
        <v>-77930.459759481964</v>
      </c>
      <c r="BD12" s="49">
        <f>SLOPE(C12:AV12,$C$1:$AV$1)</f>
        <v>39.139808818994759</v>
      </c>
      <c r="BF12">
        <f t="shared" si="17"/>
        <v>2012.5</v>
      </c>
      <c r="BG12" s="61">
        <v>9106</v>
      </c>
      <c r="BI12" s="54" t="s">
        <v>38</v>
      </c>
      <c r="BJ12" s="54">
        <v>1</v>
      </c>
      <c r="BK12" s="54">
        <v>1649626.1802343559</v>
      </c>
      <c r="BL12" s="54">
        <v>1649626.1802343559</v>
      </c>
      <c r="BM12" s="54">
        <v>5.6886297843882083</v>
      </c>
      <c r="BN12" s="54">
        <v>2.1448497010718545E-2</v>
      </c>
    </row>
    <row r="13" spans="1:69" x14ac:dyDescent="0.25">
      <c r="A13" s="1"/>
      <c r="B13" s="1" t="s">
        <v>12</v>
      </c>
      <c r="C13" s="26">
        <f>C11+C12</f>
        <v>3133</v>
      </c>
      <c r="D13" s="26">
        <f t="shared" ref="D13:T13" si="20">D11+D12</f>
        <v>3483</v>
      </c>
      <c r="E13" s="26">
        <f t="shared" si="20"/>
        <v>3738</v>
      </c>
      <c r="F13" s="26">
        <f t="shared" si="20"/>
        <v>4043</v>
      </c>
      <c r="G13" s="26">
        <f t="shared" si="20"/>
        <v>3995</v>
      </c>
      <c r="H13" s="26">
        <f t="shared" si="20"/>
        <v>4146</v>
      </c>
      <c r="I13" s="26">
        <f t="shared" si="20"/>
        <v>4207</v>
      </c>
      <c r="J13" s="26">
        <f t="shared" si="20"/>
        <v>4334</v>
      </c>
      <c r="K13" s="26">
        <f t="shared" si="20"/>
        <v>4366</v>
      </c>
      <c r="L13" s="26">
        <f t="shared" si="20"/>
        <v>4462</v>
      </c>
      <c r="M13" s="26">
        <f t="shared" si="20"/>
        <v>4419</v>
      </c>
      <c r="N13" s="26">
        <f t="shared" si="20"/>
        <v>4605</v>
      </c>
      <c r="O13" s="26">
        <f t="shared" si="20"/>
        <v>4637</v>
      </c>
      <c r="P13" s="26">
        <f t="shared" si="20"/>
        <v>4755</v>
      </c>
      <c r="Q13" s="26">
        <f t="shared" si="20"/>
        <v>4705</v>
      </c>
      <c r="R13" s="26">
        <f t="shared" si="20"/>
        <v>5070</v>
      </c>
      <c r="S13" s="26">
        <f t="shared" si="20"/>
        <v>4678</v>
      </c>
      <c r="T13" s="26">
        <f t="shared" si="20"/>
        <v>5204</v>
      </c>
      <c r="U13" s="26">
        <f t="shared" ref="U13:Y13" si="21">U11+U12</f>
        <v>4539</v>
      </c>
      <c r="V13" s="26">
        <f t="shared" si="21"/>
        <v>4952</v>
      </c>
      <c r="W13" s="26">
        <f t="shared" si="21"/>
        <v>4912</v>
      </c>
      <c r="X13" s="26">
        <f t="shared" si="21"/>
        <v>4846</v>
      </c>
      <c r="Y13" s="26">
        <f t="shared" si="21"/>
        <v>4612</v>
      </c>
      <c r="Z13" s="26">
        <f t="shared" ref="Z13:AA13" si="22">Z11+Z12</f>
        <v>5110</v>
      </c>
      <c r="AA13" s="26">
        <f t="shared" si="22"/>
        <v>4850</v>
      </c>
      <c r="AB13" s="26">
        <f t="shared" ref="AB13:AM13" si="23">AB11+AB12</f>
        <v>4495</v>
      </c>
      <c r="AC13" s="26">
        <f t="shared" si="23"/>
        <v>4279</v>
      </c>
      <c r="AD13" s="26">
        <f t="shared" si="23"/>
        <v>4663</v>
      </c>
      <c r="AE13" s="26">
        <f t="shared" si="23"/>
        <v>4468</v>
      </c>
      <c r="AF13" s="26">
        <f t="shared" si="23"/>
        <v>4304</v>
      </c>
      <c r="AG13" s="26">
        <f t="shared" si="23"/>
        <v>4422</v>
      </c>
      <c r="AH13" s="26">
        <f t="shared" si="23"/>
        <v>4587</v>
      </c>
      <c r="AI13" s="26">
        <f t="shared" si="23"/>
        <v>4709</v>
      </c>
      <c r="AJ13" s="26">
        <f t="shared" si="23"/>
        <v>4389</v>
      </c>
      <c r="AK13" s="26">
        <f t="shared" si="23"/>
        <v>4704</v>
      </c>
      <c r="AL13" s="26">
        <f t="shared" si="23"/>
        <v>4922</v>
      </c>
      <c r="AM13" s="26">
        <f t="shared" si="23"/>
        <v>4926</v>
      </c>
      <c r="AN13" s="26">
        <f t="shared" ref="AN13:AT13" si="24">AN11+AN12</f>
        <v>4673</v>
      </c>
      <c r="AO13" s="26">
        <f t="shared" si="24"/>
        <v>4785</v>
      </c>
      <c r="AP13" s="26">
        <f t="shared" si="24"/>
        <v>4854</v>
      </c>
      <c r="AQ13" s="26">
        <f t="shared" si="24"/>
        <v>4695</v>
      </c>
      <c r="AR13" s="26">
        <f t="shared" si="24"/>
        <v>4241</v>
      </c>
      <c r="AS13" s="26">
        <f t="shared" si="24"/>
        <v>4212</v>
      </c>
      <c r="AT13" s="26">
        <f t="shared" si="24"/>
        <v>4470</v>
      </c>
      <c r="AU13" s="26">
        <f t="shared" ref="AU13:AW13" si="25">AU11+AU12</f>
        <v>4348</v>
      </c>
      <c r="AV13" s="26">
        <f t="shared" si="25"/>
        <v>4176</v>
      </c>
      <c r="AW13" s="26">
        <f t="shared" si="25"/>
        <v>0</v>
      </c>
      <c r="AX13" s="35">
        <f>AX11+AX12</f>
        <v>4732.6202898550637</v>
      </c>
      <c r="BA13" s="67"/>
      <c r="BF13">
        <f t="shared" si="17"/>
        <v>2012.75</v>
      </c>
      <c r="BG13" s="61">
        <v>9150</v>
      </c>
      <c r="BI13" s="54" t="s">
        <v>39</v>
      </c>
      <c r="BJ13" s="54">
        <v>44</v>
      </c>
      <c r="BK13" s="54">
        <v>12759408.624113472</v>
      </c>
      <c r="BL13" s="54">
        <v>289986.55963894253</v>
      </c>
      <c r="BM13" s="54"/>
      <c r="BN13" s="54"/>
    </row>
    <row r="14" spans="1:69" ht="15.75" thickBot="1" x14ac:dyDescent="0.3">
      <c r="A14" s="1"/>
      <c r="B14" s="1"/>
      <c r="C14" s="20"/>
      <c r="D14" s="20"/>
      <c r="E14" s="20"/>
      <c r="F14" s="20"/>
      <c r="G14" s="13"/>
      <c r="H14" s="13"/>
      <c r="I14" s="13"/>
      <c r="J14" s="1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40"/>
      <c r="BA14" s="67"/>
      <c r="BF14">
        <f t="shared" si="17"/>
        <v>2013</v>
      </c>
      <c r="BG14" s="61">
        <v>9297</v>
      </c>
      <c r="BI14" s="55" t="s">
        <v>40</v>
      </c>
      <c r="BJ14" s="55">
        <v>45</v>
      </c>
      <c r="BK14" s="55">
        <v>14409034.804347828</v>
      </c>
      <c r="BL14" s="55"/>
      <c r="BM14" s="55"/>
      <c r="BN14" s="55"/>
    </row>
    <row r="15" spans="1:69" ht="15.75" thickBot="1" x14ac:dyDescent="0.3">
      <c r="A15" s="2" t="s">
        <v>13</v>
      </c>
      <c r="B15" s="1"/>
      <c r="C15" s="27">
        <f>C8-C13</f>
        <v>5888</v>
      </c>
      <c r="D15" s="27">
        <f t="shared" ref="D15:T15" si="26">D8-D13</f>
        <v>6332</v>
      </c>
      <c r="E15" s="27">
        <f t="shared" si="26"/>
        <v>6630</v>
      </c>
      <c r="F15" s="27">
        <f t="shared" si="26"/>
        <v>6793</v>
      </c>
      <c r="G15" s="27">
        <f t="shared" si="26"/>
        <v>6755</v>
      </c>
      <c r="H15" s="27">
        <f t="shared" si="26"/>
        <v>6261</v>
      </c>
      <c r="I15" s="27">
        <f t="shared" si="26"/>
        <v>6659</v>
      </c>
      <c r="J15" s="27">
        <f t="shared" si="26"/>
        <v>6861</v>
      </c>
      <c r="K15" s="27">
        <f t="shared" si="26"/>
        <v>6890</v>
      </c>
      <c r="L15" s="27">
        <f t="shared" si="26"/>
        <v>7065</v>
      </c>
      <c r="M15" s="27">
        <f t="shared" si="26"/>
        <v>7169</v>
      </c>
      <c r="N15" s="27">
        <f t="shared" si="26"/>
        <v>7085</v>
      </c>
      <c r="O15" s="27">
        <f t="shared" si="26"/>
        <v>7239</v>
      </c>
      <c r="P15" s="27">
        <f t="shared" si="26"/>
        <v>7343</v>
      </c>
      <c r="Q15" s="27">
        <f t="shared" si="26"/>
        <v>7511</v>
      </c>
      <c r="R15" s="27">
        <f t="shared" si="26"/>
        <v>7347</v>
      </c>
      <c r="S15" s="27">
        <f t="shared" si="26"/>
        <v>7407</v>
      </c>
      <c r="T15" s="27">
        <f t="shared" si="26"/>
        <v>5951</v>
      </c>
      <c r="U15" s="27">
        <f t="shared" ref="U15:Y15" si="27">U8-U13</f>
        <v>7006</v>
      </c>
      <c r="V15" s="27">
        <f t="shared" si="27"/>
        <v>7405</v>
      </c>
      <c r="W15" s="27">
        <f t="shared" si="27"/>
        <v>7333</v>
      </c>
      <c r="X15" s="27">
        <f t="shared" si="27"/>
        <v>7090</v>
      </c>
      <c r="Y15" s="27">
        <f t="shared" si="27"/>
        <v>7525</v>
      </c>
      <c r="Z15" s="27">
        <f t="shared" ref="Z15:AA15" si="28">Z8-Z13</f>
        <v>7733</v>
      </c>
      <c r="AA15" s="27">
        <f t="shared" si="28"/>
        <v>7832</v>
      </c>
      <c r="AB15" s="27">
        <f t="shared" ref="AB15:AM15" si="29">AB8-AB13</f>
        <v>7432</v>
      </c>
      <c r="AC15" s="27">
        <f t="shared" si="29"/>
        <v>7721</v>
      </c>
      <c r="AD15" s="27">
        <f t="shared" si="29"/>
        <v>7975</v>
      </c>
      <c r="AE15" s="27">
        <f t="shared" si="29"/>
        <v>7884</v>
      </c>
      <c r="AF15" s="27">
        <f t="shared" si="29"/>
        <v>7276</v>
      </c>
      <c r="AG15" s="27">
        <f t="shared" si="29"/>
        <v>7518</v>
      </c>
      <c r="AH15" s="27">
        <f t="shared" si="29"/>
        <v>7546</v>
      </c>
      <c r="AI15" s="27">
        <f t="shared" si="29"/>
        <v>7427</v>
      </c>
      <c r="AJ15" s="27">
        <f t="shared" si="29"/>
        <v>7498</v>
      </c>
      <c r="AK15" s="27">
        <f t="shared" si="29"/>
        <v>7759</v>
      </c>
      <c r="AL15" s="27">
        <f t="shared" si="29"/>
        <v>7922</v>
      </c>
      <c r="AM15" s="27">
        <f t="shared" si="29"/>
        <v>8146</v>
      </c>
      <c r="AN15" s="27">
        <f t="shared" ref="AN15:AT15" si="30">AN8-AN13</f>
        <v>7773</v>
      </c>
      <c r="AO15" s="27">
        <f t="shared" si="30"/>
        <v>8173</v>
      </c>
      <c r="AP15" s="27">
        <f t="shared" si="30"/>
        <v>8574</v>
      </c>
      <c r="AQ15" s="27">
        <f t="shared" si="30"/>
        <v>8464</v>
      </c>
      <c r="AR15" s="27">
        <f t="shared" si="30"/>
        <v>7764</v>
      </c>
      <c r="AS15" s="27">
        <f t="shared" si="30"/>
        <v>7771</v>
      </c>
      <c r="AT15" s="27">
        <f t="shared" si="30"/>
        <v>7684</v>
      </c>
      <c r="AU15" s="27">
        <f t="shared" ref="AU15:AW15" si="31">AU8-AU13</f>
        <v>7581</v>
      </c>
      <c r="AV15" s="27">
        <f t="shared" si="31"/>
        <v>7784</v>
      </c>
      <c r="AW15" s="27">
        <f t="shared" si="31"/>
        <v>0</v>
      </c>
      <c r="AX15" s="36">
        <f>AX8-AX13</f>
        <v>8230.7565217391439</v>
      </c>
      <c r="BA15" s="67"/>
      <c r="BF15">
        <f t="shared" si="17"/>
        <v>2013.25</v>
      </c>
      <c r="BG15" s="61">
        <v>9437</v>
      </c>
    </row>
    <row r="16" spans="1:69" x14ac:dyDescent="0.25">
      <c r="A16" s="1"/>
      <c r="B16" s="1"/>
      <c r="C16" s="20"/>
      <c r="D16" s="20"/>
      <c r="E16" s="20"/>
      <c r="F16" s="20"/>
      <c r="G16" s="13"/>
      <c r="H16" s="13"/>
      <c r="I16" s="13"/>
      <c r="J16" s="1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40"/>
      <c r="BA16" s="67"/>
      <c r="BF16">
        <f t="shared" si="17"/>
        <v>2013.5</v>
      </c>
      <c r="BG16" s="61">
        <v>9559</v>
      </c>
      <c r="BI16" s="56"/>
      <c r="BJ16" s="56" t="s">
        <v>46</v>
      </c>
      <c r="BK16" s="56" t="s">
        <v>35</v>
      </c>
      <c r="BL16" s="56" t="s">
        <v>47</v>
      </c>
      <c r="BM16" s="56" t="s">
        <v>48</v>
      </c>
      <c r="BN16" s="56" t="s">
        <v>49</v>
      </c>
      <c r="BO16" s="56" t="s">
        <v>50</v>
      </c>
      <c r="BP16" s="56" t="s">
        <v>51</v>
      </c>
      <c r="BQ16" s="56" t="s">
        <v>52</v>
      </c>
    </row>
    <row r="17" spans="1:69" x14ac:dyDescent="0.25">
      <c r="A17" s="2" t="s">
        <v>6</v>
      </c>
      <c r="B17" s="1"/>
      <c r="C17" s="21"/>
      <c r="D17" s="21"/>
      <c r="E17" s="21"/>
      <c r="F17" s="21"/>
      <c r="G17" s="14"/>
      <c r="H17" s="14"/>
      <c r="I17" s="14"/>
      <c r="J17" s="1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41"/>
      <c r="BA17" s="67"/>
      <c r="BF17">
        <f t="shared" si="17"/>
        <v>2013.75</v>
      </c>
      <c r="BG17" s="61">
        <v>9736</v>
      </c>
      <c r="BI17" s="54" t="s">
        <v>25</v>
      </c>
      <c r="BJ17" s="59">
        <v>-105939.6734505088</v>
      </c>
      <c r="BK17" s="54">
        <v>48218.73054671134</v>
      </c>
      <c r="BL17" s="54">
        <v>-2.1970647557359677</v>
      </c>
      <c r="BM17" s="54">
        <v>3.332675713122777E-2</v>
      </c>
      <c r="BN17" s="54">
        <v>-203118.13947519189</v>
      </c>
      <c r="BO17" s="54">
        <v>-8761.2074258256907</v>
      </c>
      <c r="BP17" s="54">
        <v>-203118.13947519189</v>
      </c>
      <c r="BQ17" s="54">
        <v>-8761.2074258256907</v>
      </c>
    </row>
    <row r="18" spans="1:69" ht="15.75" thickBot="1" x14ac:dyDescent="0.3">
      <c r="A18" s="1"/>
      <c r="B18" s="2" t="s">
        <v>14</v>
      </c>
      <c r="C18" s="25">
        <v>1224</v>
      </c>
      <c r="D18" s="25">
        <v>1247</v>
      </c>
      <c r="E18" s="25">
        <v>1411</v>
      </c>
      <c r="F18" s="25">
        <v>1391</v>
      </c>
      <c r="G18" s="25">
        <v>1431</v>
      </c>
      <c r="H18" s="25">
        <v>1478</v>
      </c>
      <c r="I18" s="25">
        <v>1430</v>
      </c>
      <c r="J18" s="25">
        <v>1484</v>
      </c>
      <c r="K18" s="25">
        <v>1375</v>
      </c>
      <c r="L18" s="25">
        <v>1339</v>
      </c>
      <c r="M18" s="25">
        <v>1358</v>
      </c>
      <c r="N18" s="25">
        <v>1416</v>
      </c>
      <c r="O18" s="25">
        <v>1431</v>
      </c>
      <c r="P18" s="25">
        <v>1452</v>
      </c>
      <c r="Q18" s="25">
        <v>1542</v>
      </c>
      <c r="R18" s="25">
        <v>1517</v>
      </c>
      <c r="S18" s="25">
        <v>1724</v>
      </c>
      <c r="T18" s="25">
        <v>1412</v>
      </c>
      <c r="U18" s="25">
        <v>1565</v>
      </c>
      <c r="V18" s="25">
        <v>1593</v>
      </c>
      <c r="W18" s="25">
        <v>1583</v>
      </c>
      <c r="X18" s="25">
        <v>1529</v>
      </c>
      <c r="Y18" s="25">
        <v>1547</v>
      </c>
      <c r="Z18" s="25">
        <v>1548</v>
      </c>
      <c r="AA18" s="25">
        <v>1560</v>
      </c>
      <c r="AB18" s="25">
        <v>1509</v>
      </c>
      <c r="AC18" s="25">
        <v>1626</v>
      </c>
      <c r="AD18" s="25">
        <v>1601</v>
      </c>
      <c r="AE18" s="25">
        <v>1545</v>
      </c>
      <c r="AF18" s="25">
        <v>1508</v>
      </c>
      <c r="AG18" s="25">
        <v>1507</v>
      </c>
      <c r="AH18" s="25">
        <v>1499</v>
      </c>
      <c r="AI18" s="25">
        <v>1567</v>
      </c>
      <c r="AJ18" s="25">
        <v>1549</v>
      </c>
      <c r="AK18" s="25">
        <v>1590</v>
      </c>
      <c r="AL18" s="25">
        <v>1626</v>
      </c>
      <c r="AM18" s="25">
        <v>1608</v>
      </c>
      <c r="AN18" s="25">
        <v>1557</v>
      </c>
      <c r="AO18" s="25">
        <v>1659</v>
      </c>
      <c r="AP18" s="25">
        <v>1753</v>
      </c>
      <c r="AQ18" s="25">
        <v>1666</v>
      </c>
      <c r="AR18" s="25">
        <v>1570</v>
      </c>
      <c r="AS18" s="25">
        <v>1546</v>
      </c>
      <c r="AT18" s="25">
        <v>1565</v>
      </c>
      <c r="AU18" s="25">
        <v>1612</v>
      </c>
      <c r="AV18" s="25">
        <v>1527</v>
      </c>
      <c r="AW18" s="25"/>
      <c r="AX18" s="36">
        <f>IF(BB18&lt;0.05,BD18*$AX$1+BC18,AVERAGE(C18:AV18))</f>
        <v>1655.2318840579683</v>
      </c>
      <c r="BA18" s="67">
        <f t="shared" ref="BA18:BA22" si="32">RSQ(C18:AV18,$C$1:$AV$1)</f>
        <v>0.52299540560543745</v>
      </c>
      <c r="BB18" s="46">
        <f>FDIST((46-2)*BA18/(1-BA18),1,46-2)</f>
        <v>1.3732704332248739E-8</v>
      </c>
      <c r="BC18" s="51">
        <f>INTERCEPT(C18:AV18,$C$1:$AV$1)</f>
        <v>-45945.7012025902</v>
      </c>
      <c r="BD18" s="49">
        <f>SLOPE(C18:AV18,$C$1:$AV$1)</f>
        <v>23.547332716620414</v>
      </c>
      <c r="BF18">
        <f t="shared" si="17"/>
        <v>2014</v>
      </c>
      <c r="BG18" s="61">
        <v>9397</v>
      </c>
      <c r="BI18" s="55" t="s">
        <v>28</v>
      </c>
      <c r="BJ18" s="58">
        <v>57.057045945112556</v>
      </c>
      <c r="BK18" s="55">
        <v>23.922438537575943</v>
      </c>
      <c r="BL18" s="55">
        <v>2.3850848589490883</v>
      </c>
      <c r="BM18" s="58">
        <v>2.1448497010718662E-2</v>
      </c>
      <c r="BN18" s="55">
        <v>8.8445390148580785</v>
      </c>
      <c r="BO18" s="55">
        <v>105.26955287536703</v>
      </c>
      <c r="BP18" s="55">
        <v>8.8445390148580785</v>
      </c>
      <c r="BQ18" s="55">
        <v>105.26955287536703</v>
      </c>
    </row>
    <row r="19" spans="1:69" x14ac:dyDescent="0.25">
      <c r="A19" s="1"/>
      <c r="B19" s="2" t="s">
        <v>15</v>
      </c>
      <c r="C19" s="25">
        <v>2010</v>
      </c>
      <c r="D19" s="25">
        <v>2126</v>
      </c>
      <c r="E19" s="25">
        <v>2278</v>
      </c>
      <c r="F19" s="25">
        <v>2368</v>
      </c>
      <c r="G19" s="25">
        <v>2402</v>
      </c>
      <c r="H19" s="25">
        <v>2444</v>
      </c>
      <c r="I19" s="25">
        <v>2446</v>
      </c>
      <c r="J19" s="25">
        <v>2520</v>
      </c>
      <c r="K19" s="25">
        <v>2452</v>
      </c>
      <c r="L19" s="25">
        <v>2395</v>
      </c>
      <c r="M19" s="25">
        <v>2383</v>
      </c>
      <c r="N19" s="25">
        <v>2417</v>
      </c>
      <c r="O19" s="25">
        <v>2416</v>
      </c>
      <c r="P19" s="25">
        <v>2387</v>
      </c>
      <c r="Q19" s="25">
        <v>2375</v>
      </c>
      <c r="R19" s="25">
        <v>2360</v>
      </c>
      <c r="S19" s="25">
        <v>2411</v>
      </c>
      <c r="T19" s="25">
        <v>2277</v>
      </c>
      <c r="U19" s="25">
        <v>2342</v>
      </c>
      <c r="V19" s="25">
        <v>2473</v>
      </c>
      <c r="W19" s="25">
        <v>2515</v>
      </c>
      <c r="X19" s="25">
        <v>2308</v>
      </c>
      <c r="Y19" s="25">
        <v>2449</v>
      </c>
      <c r="Z19" s="25">
        <v>2549</v>
      </c>
      <c r="AA19" s="25">
        <v>2443</v>
      </c>
      <c r="AB19" s="25">
        <v>2286</v>
      </c>
      <c r="AC19" s="25">
        <v>2447</v>
      </c>
      <c r="AD19" s="25">
        <v>2443</v>
      </c>
      <c r="AE19" s="25">
        <v>2418</v>
      </c>
      <c r="AF19" s="25">
        <v>2222</v>
      </c>
      <c r="AG19" s="25">
        <v>2226</v>
      </c>
      <c r="AH19" s="25">
        <v>2318</v>
      </c>
      <c r="AI19" s="25">
        <v>2334</v>
      </c>
      <c r="AJ19" s="25">
        <v>2235</v>
      </c>
      <c r="AK19" s="25">
        <v>2325</v>
      </c>
      <c r="AL19" s="25">
        <v>2348</v>
      </c>
      <c r="AM19" s="25">
        <v>2410</v>
      </c>
      <c r="AN19" s="25">
        <v>2271</v>
      </c>
      <c r="AO19" s="25">
        <v>2403</v>
      </c>
      <c r="AP19" s="25">
        <v>2487</v>
      </c>
      <c r="AQ19" s="25">
        <v>2480</v>
      </c>
      <c r="AR19" s="25">
        <v>2279</v>
      </c>
      <c r="AS19" s="25">
        <v>2192</v>
      </c>
      <c r="AT19" s="25">
        <v>2218</v>
      </c>
      <c r="AU19" s="25">
        <v>2217</v>
      </c>
      <c r="AV19" s="25">
        <v>2277</v>
      </c>
      <c r="AW19" s="25"/>
      <c r="AX19" s="36">
        <f>IF(BB19&lt;0.05,BD19*$AX$1+BC19,AVERAGE(C19:AV19))</f>
        <v>2356.1304347826085</v>
      </c>
      <c r="BA19" s="67">
        <f t="shared" si="32"/>
        <v>1.3363217932874209E-2</v>
      </c>
      <c r="BB19" s="46">
        <f>FDIST((46-2)*BA19/(1-BA19),1,46-2)</f>
        <v>0.44425592323336649</v>
      </c>
      <c r="BC19" s="51">
        <f>INTERCEPT(C19:AV19,$C$1:$AV$1)</f>
        <v>10014.386679000925</v>
      </c>
      <c r="BD19" s="49">
        <f>SLOPE(C19:AV19,$C$1:$AV$1)</f>
        <v>-3.7994449583718777</v>
      </c>
      <c r="BF19">
        <f t="shared" si="17"/>
        <v>2014.25</v>
      </c>
      <c r="BG19" s="61">
        <v>8423</v>
      </c>
    </row>
    <row r="20" spans="1:69" x14ac:dyDescent="0.25">
      <c r="A20" s="1"/>
      <c r="B20" s="2" t="s">
        <v>16</v>
      </c>
      <c r="C20" s="25">
        <v>425</v>
      </c>
      <c r="D20" s="25">
        <v>451</v>
      </c>
      <c r="E20" s="25">
        <v>479</v>
      </c>
      <c r="F20" s="25">
        <v>578</v>
      </c>
      <c r="G20" s="25">
        <v>458</v>
      </c>
      <c r="H20" s="25">
        <v>452</v>
      </c>
      <c r="I20" s="25">
        <v>466</v>
      </c>
      <c r="J20" s="25">
        <v>532</v>
      </c>
      <c r="K20" s="25">
        <v>552</v>
      </c>
      <c r="L20" s="25">
        <v>497</v>
      </c>
      <c r="M20" s="25">
        <v>562</v>
      </c>
      <c r="N20" s="25">
        <v>711</v>
      </c>
      <c r="O20" s="25">
        <v>560</v>
      </c>
      <c r="P20" s="25">
        <v>584</v>
      </c>
      <c r="Q20" s="25">
        <v>530</v>
      </c>
      <c r="R20" s="25">
        <v>590</v>
      </c>
      <c r="S20" s="25">
        <v>515</v>
      </c>
      <c r="T20" s="25">
        <v>451</v>
      </c>
      <c r="U20" s="25">
        <v>460</v>
      </c>
      <c r="V20" s="25">
        <v>508</v>
      </c>
      <c r="W20" s="25">
        <v>504</v>
      </c>
      <c r="X20" s="25">
        <v>490</v>
      </c>
      <c r="Y20" s="25">
        <v>510</v>
      </c>
      <c r="Z20" s="25">
        <v>536</v>
      </c>
      <c r="AA20" s="25">
        <v>539</v>
      </c>
      <c r="AB20" s="25">
        <v>176</v>
      </c>
      <c r="AC20" s="25">
        <v>566</v>
      </c>
      <c r="AD20" s="25">
        <v>533</v>
      </c>
      <c r="AE20" s="25">
        <v>555</v>
      </c>
      <c r="AF20" s="25">
        <v>456</v>
      </c>
      <c r="AG20" s="25">
        <v>487</v>
      </c>
      <c r="AH20" s="25">
        <v>495</v>
      </c>
      <c r="AI20" s="25">
        <v>557</v>
      </c>
      <c r="AJ20" s="25">
        <v>483</v>
      </c>
      <c r="AK20" s="25">
        <v>561</v>
      </c>
      <c r="AL20" s="25">
        <v>543</v>
      </c>
      <c r="AM20" s="25">
        <v>211</v>
      </c>
      <c r="AN20" s="25">
        <v>509</v>
      </c>
      <c r="AO20" s="25">
        <v>541</v>
      </c>
      <c r="AP20" s="25">
        <v>566</v>
      </c>
      <c r="AQ20" s="25">
        <v>519</v>
      </c>
      <c r="AR20" s="25">
        <v>455</v>
      </c>
      <c r="AS20" s="25">
        <v>457</v>
      </c>
      <c r="AT20" s="25">
        <v>494</v>
      </c>
      <c r="AU20" s="25">
        <v>544</v>
      </c>
      <c r="AV20" s="25">
        <v>484</v>
      </c>
      <c r="AW20" s="25"/>
      <c r="AX20" s="36">
        <f>IF(BB20&lt;0.05,BD20*$AX$1+BC20,AVERAGE(C20:AV20))</f>
        <v>502.86956521739131</v>
      </c>
      <c r="BA20" s="67">
        <f t="shared" si="32"/>
        <v>7.5271195595280772E-3</v>
      </c>
      <c r="BB20" s="46">
        <f>FDIST((46-2)*BA20/(1-BA20),1,46-2)</f>
        <v>0.56643012326696596</v>
      </c>
      <c r="BC20" s="51">
        <f>INTERCEPT(C20:AV20,$C$1:$AV$1)</f>
        <v>4892.3700277520793</v>
      </c>
      <c r="BD20" s="49">
        <f>SLOPE(C20:AV20,$C$1:$AV$1)</f>
        <v>-2.1777366635831013</v>
      </c>
      <c r="BF20">
        <f t="shared" si="17"/>
        <v>2014.5</v>
      </c>
      <c r="BG20" s="61">
        <v>8820</v>
      </c>
      <c r="BI20" t="s">
        <v>53</v>
      </c>
    </row>
    <row r="21" spans="1:69" x14ac:dyDescent="0.25">
      <c r="A21" s="1"/>
      <c r="B21" s="7" t="s">
        <v>17</v>
      </c>
      <c r="C21" s="25">
        <v>105</v>
      </c>
      <c r="D21" s="25">
        <v>138</v>
      </c>
      <c r="E21" s="25">
        <v>117</v>
      </c>
      <c r="F21" s="25">
        <v>131</v>
      </c>
      <c r="G21" s="25">
        <v>113</v>
      </c>
      <c r="H21" s="25">
        <v>203</v>
      </c>
      <c r="I21" s="25">
        <v>103</v>
      </c>
      <c r="J21" s="25">
        <v>101</v>
      </c>
      <c r="K21" s="25">
        <v>99</v>
      </c>
      <c r="L21" s="25">
        <v>97</v>
      </c>
      <c r="M21" s="25">
        <v>96</v>
      </c>
      <c r="N21" s="25">
        <v>91</v>
      </c>
      <c r="O21" s="25">
        <v>122</v>
      </c>
      <c r="P21" s="25">
        <v>118</v>
      </c>
      <c r="Q21" s="25">
        <v>89</v>
      </c>
      <c r="R21" s="25">
        <v>66</v>
      </c>
      <c r="S21" s="25">
        <v>65</v>
      </c>
      <c r="T21" s="25">
        <v>71</v>
      </c>
      <c r="U21" s="25">
        <v>71</v>
      </c>
      <c r="V21" s="25">
        <v>68</v>
      </c>
      <c r="W21" s="25">
        <v>71</v>
      </c>
      <c r="X21" s="25">
        <v>72</v>
      </c>
      <c r="Y21" s="25">
        <v>70</v>
      </c>
      <c r="Z21" s="25">
        <v>146</v>
      </c>
      <c r="AA21" s="25">
        <v>69</v>
      </c>
      <c r="AB21" s="25">
        <v>71</v>
      </c>
      <c r="AC21" s="25">
        <v>81</v>
      </c>
      <c r="AD21" s="25">
        <v>82</v>
      </c>
      <c r="AE21" s="25">
        <v>78</v>
      </c>
      <c r="AF21" s="25">
        <v>64</v>
      </c>
      <c r="AG21" s="25">
        <v>59</v>
      </c>
      <c r="AH21" s="25">
        <v>58</v>
      </c>
      <c r="AI21" s="25">
        <v>61</v>
      </c>
      <c r="AJ21" s="25">
        <v>60</v>
      </c>
      <c r="AK21" s="25">
        <v>67</v>
      </c>
      <c r="AL21" s="25">
        <v>33</v>
      </c>
      <c r="AM21" s="25">
        <v>34</v>
      </c>
      <c r="AN21" s="25">
        <v>39</v>
      </c>
      <c r="AO21" s="25">
        <v>39</v>
      </c>
      <c r="AP21" s="25">
        <v>38</v>
      </c>
      <c r="AQ21" s="25">
        <v>36</v>
      </c>
      <c r="AR21" s="25">
        <v>38</v>
      </c>
      <c r="AS21" s="25">
        <v>34</v>
      </c>
      <c r="AT21" s="25">
        <v>33</v>
      </c>
      <c r="AU21" s="25">
        <v>36</v>
      </c>
      <c r="AV21" s="25">
        <v>39</v>
      </c>
      <c r="AW21" s="25"/>
      <c r="AX21" s="36">
        <f>IF(BB21&lt;0.05,BD21*$AX$1+BC21,AVERAGE(C21:AV21))</f>
        <v>26.153623188405618</v>
      </c>
      <c r="BA21" s="67">
        <f t="shared" si="32"/>
        <v>0.67184572868370296</v>
      </c>
      <c r="BB21" s="46">
        <f>FDIST((46-2)*BA21/(1-BA21),1,46-2)</f>
        <v>3.2608331881612139E-12</v>
      </c>
      <c r="BC21" s="51">
        <f>INTERCEPT(C21:AV21,$C$1:$AV$1)</f>
        <v>17746.037927844591</v>
      </c>
      <c r="BD21" s="49">
        <f>SLOPE(C21:AV21,$C$1:$AV$1)</f>
        <v>-8.7657107616404577</v>
      </c>
      <c r="BF21">
        <f t="shared" si="17"/>
        <v>2014.75</v>
      </c>
      <c r="BG21" s="61">
        <v>9532</v>
      </c>
      <c r="BI21">
        <f>BJ17+BJ18*2021.5</f>
        <v>9401.1449275362393</v>
      </c>
      <c r="BJ21" t="s">
        <v>54</v>
      </c>
    </row>
    <row r="22" spans="1:69" x14ac:dyDescent="0.25">
      <c r="A22" s="1"/>
      <c r="B22" s="4" t="s">
        <v>18</v>
      </c>
      <c r="C22" s="25"/>
      <c r="D22" s="25"/>
      <c r="E22" s="25"/>
      <c r="F22" s="25"/>
      <c r="G22" s="25"/>
      <c r="H22" s="25"/>
      <c r="I22" s="25">
        <v>31</v>
      </c>
      <c r="J22" s="25">
        <v>768</v>
      </c>
      <c r="K22" s="25">
        <v>202</v>
      </c>
      <c r="L22" s="25">
        <v>3</v>
      </c>
      <c r="M22" s="25">
        <v>20</v>
      </c>
      <c r="N22" s="25">
        <v>79</v>
      </c>
      <c r="O22" s="25">
        <v>59</v>
      </c>
      <c r="P22" s="25">
        <v>13</v>
      </c>
      <c r="Q22" s="25">
        <v>33</v>
      </c>
      <c r="R22" s="25" t="s">
        <v>27</v>
      </c>
      <c r="S22" s="25">
        <v>237</v>
      </c>
      <c r="T22" s="25">
        <v>73</v>
      </c>
      <c r="U22" s="25">
        <v>26</v>
      </c>
      <c r="V22" s="25">
        <v>82</v>
      </c>
      <c r="W22" s="25">
        <v>318</v>
      </c>
      <c r="X22" s="25">
        <v>69</v>
      </c>
      <c r="Y22" s="25">
        <v>24</v>
      </c>
      <c r="Z22" s="25">
        <v>73</v>
      </c>
      <c r="AA22" s="25">
        <v>142</v>
      </c>
      <c r="AB22" s="25">
        <v>96</v>
      </c>
      <c r="AC22" s="25">
        <v>17</v>
      </c>
      <c r="AD22" s="25">
        <v>13</v>
      </c>
      <c r="AE22" s="25">
        <v>411</v>
      </c>
      <c r="AF22" s="25">
        <v>133</v>
      </c>
      <c r="AG22" s="25">
        <v>70</v>
      </c>
      <c r="AH22" s="25">
        <v>142</v>
      </c>
      <c r="AI22" s="25">
        <v>152</v>
      </c>
      <c r="AJ22" s="25">
        <v>98</v>
      </c>
      <c r="AK22" s="25">
        <v>82</v>
      </c>
      <c r="AL22" s="25">
        <v>26</v>
      </c>
      <c r="AM22" s="25">
        <v>78</v>
      </c>
      <c r="AN22" s="25">
        <v>186</v>
      </c>
      <c r="AO22" s="25">
        <v>18</v>
      </c>
      <c r="AP22" s="25">
        <v>40</v>
      </c>
      <c r="AQ22" s="25">
        <v>184</v>
      </c>
      <c r="AR22" s="25">
        <v>42</v>
      </c>
      <c r="AS22" s="25">
        <v>128</v>
      </c>
      <c r="AT22" s="25">
        <v>127</v>
      </c>
      <c r="AU22" s="25">
        <v>602</v>
      </c>
      <c r="AV22" s="25">
        <v>234</v>
      </c>
      <c r="AW22" s="25"/>
      <c r="AX22" s="36">
        <f>IF(BB22&lt;0.05,BD22*$AX$1+BC22,AVERAGE(C22:AV22))</f>
        <v>131.56410256410257</v>
      </c>
      <c r="BA22" s="67">
        <f t="shared" si="32"/>
        <v>2.5943407529770415E-3</v>
      </c>
      <c r="BB22" s="46">
        <f>FDIST((46-2)*BA22/(1-BA22),1,46-2)</f>
        <v>0.73674498269468125</v>
      </c>
      <c r="BC22" s="51">
        <f>INTERCEPT(C22:AV22,$C$1:$AV$1)</f>
        <v>-5435.9811756610679</v>
      </c>
      <c r="BD22" s="49">
        <f>SLOPE(C22:AV22,$C$1:$AV$1)</f>
        <v>2.7610734296667672</v>
      </c>
      <c r="BF22">
        <f t="shared" si="17"/>
        <v>2015</v>
      </c>
      <c r="BG22" s="61">
        <v>9435</v>
      </c>
    </row>
    <row r="23" spans="1:69" x14ac:dyDescent="0.25">
      <c r="A23" s="1"/>
      <c r="B23" s="1" t="s">
        <v>19</v>
      </c>
      <c r="C23" s="26">
        <f>SUM(C18:C22)</f>
        <v>3764</v>
      </c>
      <c r="D23" s="26">
        <f t="shared" ref="D23:T23" si="33">SUM(D18:D22)</f>
        <v>3962</v>
      </c>
      <c r="E23" s="26">
        <f t="shared" si="33"/>
        <v>4285</v>
      </c>
      <c r="F23" s="26">
        <f t="shared" si="33"/>
        <v>4468</v>
      </c>
      <c r="G23" s="26">
        <f t="shared" si="33"/>
        <v>4404</v>
      </c>
      <c r="H23" s="26">
        <f t="shared" si="33"/>
        <v>4577</v>
      </c>
      <c r="I23" s="26">
        <f t="shared" si="33"/>
        <v>4476</v>
      </c>
      <c r="J23" s="26">
        <f t="shared" si="33"/>
        <v>5405</v>
      </c>
      <c r="K23" s="26">
        <f t="shared" si="33"/>
        <v>4680</v>
      </c>
      <c r="L23" s="26">
        <f t="shared" si="33"/>
        <v>4331</v>
      </c>
      <c r="M23" s="26">
        <f t="shared" si="33"/>
        <v>4419</v>
      </c>
      <c r="N23" s="26">
        <f t="shared" si="33"/>
        <v>4714</v>
      </c>
      <c r="O23" s="26">
        <f t="shared" si="33"/>
        <v>4588</v>
      </c>
      <c r="P23" s="26">
        <f t="shared" si="33"/>
        <v>4554</v>
      </c>
      <c r="Q23" s="26">
        <f t="shared" si="33"/>
        <v>4569</v>
      </c>
      <c r="R23" s="26">
        <f t="shared" si="33"/>
        <v>4533</v>
      </c>
      <c r="S23" s="26">
        <f t="shared" si="33"/>
        <v>4952</v>
      </c>
      <c r="T23" s="26">
        <f t="shared" si="33"/>
        <v>4284</v>
      </c>
      <c r="U23" s="26">
        <f t="shared" ref="U23:Y23" si="34">SUM(U18:U22)</f>
        <v>4464</v>
      </c>
      <c r="V23" s="26">
        <f t="shared" si="34"/>
        <v>4724</v>
      </c>
      <c r="W23" s="26">
        <f t="shared" si="34"/>
        <v>4991</v>
      </c>
      <c r="X23" s="26">
        <f t="shared" si="34"/>
        <v>4468</v>
      </c>
      <c r="Y23" s="26">
        <f t="shared" si="34"/>
        <v>4600</v>
      </c>
      <c r="Z23" s="26">
        <f t="shared" ref="Z23:AM23" si="35">SUM(Z18:Z22)</f>
        <v>4852</v>
      </c>
      <c r="AA23" s="26">
        <f t="shared" si="35"/>
        <v>4753</v>
      </c>
      <c r="AB23" s="26">
        <f t="shared" si="35"/>
        <v>4138</v>
      </c>
      <c r="AC23" s="26">
        <f t="shared" si="35"/>
        <v>4737</v>
      </c>
      <c r="AD23" s="26">
        <f t="shared" si="35"/>
        <v>4672</v>
      </c>
      <c r="AE23" s="26">
        <f t="shared" si="35"/>
        <v>5007</v>
      </c>
      <c r="AF23" s="26">
        <f t="shared" si="35"/>
        <v>4383</v>
      </c>
      <c r="AG23" s="26">
        <f t="shared" si="35"/>
        <v>4349</v>
      </c>
      <c r="AH23" s="26">
        <f t="shared" si="35"/>
        <v>4512</v>
      </c>
      <c r="AI23" s="26">
        <f t="shared" si="35"/>
        <v>4671</v>
      </c>
      <c r="AJ23" s="26">
        <f t="shared" si="35"/>
        <v>4425</v>
      </c>
      <c r="AK23" s="26">
        <f t="shared" si="35"/>
        <v>4625</v>
      </c>
      <c r="AL23" s="26">
        <f t="shared" si="35"/>
        <v>4576</v>
      </c>
      <c r="AM23" s="26">
        <f t="shared" si="35"/>
        <v>4341</v>
      </c>
      <c r="AN23" s="26">
        <f t="shared" ref="AN23:AT23" si="36">SUM(AN18:AN22)</f>
        <v>4562</v>
      </c>
      <c r="AO23" s="26">
        <f t="shared" si="36"/>
        <v>4660</v>
      </c>
      <c r="AP23" s="26">
        <f t="shared" si="36"/>
        <v>4884</v>
      </c>
      <c r="AQ23" s="26">
        <f t="shared" si="36"/>
        <v>4885</v>
      </c>
      <c r="AR23" s="26">
        <f t="shared" si="36"/>
        <v>4384</v>
      </c>
      <c r="AS23" s="26">
        <f t="shared" si="36"/>
        <v>4357</v>
      </c>
      <c r="AT23" s="26">
        <f t="shared" si="36"/>
        <v>4437</v>
      </c>
      <c r="AU23" s="26">
        <f t="shared" ref="AU23:AW23" si="37">SUM(AU18:AU22)</f>
        <v>5011</v>
      </c>
      <c r="AV23" s="26">
        <f t="shared" si="37"/>
        <v>4561</v>
      </c>
      <c r="AW23" s="26">
        <f t="shared" si="37"/>
        <v>0</v>
      </c>
      <c r="AX23" s="35">
        <f>SUM(AX18:AX22)</f>
        <v>4671.9496098104764</v>
      </c>
      <c r="BA23" s="67"/>
      <c r="BF23">
        <f t="shared" si="17"/>
        <v>2015.25</v>
      </c>
      <c r="BG23" s="61">
        <v>9078</v>
      </c>
    </row>
    <row r="24" spans="1:69" x14ac:dyDescent="0.25">
      <c r="A24" s="1"/>
      <c r="B24" s="1"/>
      <c r="C24" s="20"/>
      <c r="D24" s="20"/>
      <c r="E24" s="20"/>
      <c r="F24" s="20"/>
      <c r="G24" s="13"/>
      <c r="H24" s="13"/>
      <c r="I24" s="13"/>
      <c r="J24" s="1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40"/>
      <c r="BA24" s="67"/>
      <c r="BF24">
        <f t="shared" si="17"/>
        <v>2015.5</v>
      </c>
      <c r="BG24" s="61">
        <v>9326</v>
      </c>
    </row>
    <row r="25" spans="1:69" x14ac:dyDescent="0.25">
      <c r="A25" s="1" t="s">
        <v>20</v>
      </c>
      <c r="B25" s="1"/>
      <c r="C25" s="27">
        <f>C15-C23</f>
        <v>2124</v>
      </c>
      <c r="D25" s="27">
        <f t="shared" ref="D25:T25" si="38">D15-D23</f>
        <v>2370</v>
      </c>
      <c r="E25" s="27">
        <f t="shared" si="38"/>
        <v>2345</v>
      </c>
      <c r="F25" s="27">
        <f t="shared" si="38"/>
        <v>2325</v>
      </c>
      <c r="G25" s="27">
        <f t="shared" si="38"/>
        <v>2351</v>
      </c>
      <c r="H25" s="27">
        <f t="shared" si="38"/>
        <v>1684</v>
      </c>
      <c r="I25" s="27">
        <f t="shared" si="38"/>
        <v>2183</v>
      </c>
      <c r="J25" s="27">
        <f t="shared" si="38"/>
        <v>1456</v>
      </c>
      <c r="K25" s="27">
        <f t="shared" si="38"/>
        <v>2210</v>
      </c>
      <c r="L25" s="27">
        <f t="shared" si="38"/>
        <v>2734</v>
      </c>
      <c r="M25" s="27">
        <f t="shared" si="38"/>
        <v>2750</v>
      </c>
      <c r="N25" s="27">
        <f t="shared" si="38"/>
        <v>2371</v>
      </c>
      <c r="O25" s="27">
        <f t="shared" si="38"/>
        <v>2651</v>
      </c>
      <c r="P25" s="27">
        <f t="shared" si="38"/>
        <v>2789</v>
      </c>
      <c r="Q25" s="27">
        <f t="shared" si="38"/>
        <v>2942</v>
      </c>
      <c r="R25" s="27">
        <f t="shared" si="38"/>
        <v>2814</v>
      </c>
      <c r="S25" s="27">
        <f t="shared" si="38"/>
        <v>2455</v>
      </c>
      <c r="T25" s="27">
        <f t="shared" si="38"/>
        <v>1667</v>
      </c>
      <c r="U25" s="27">
        <f t="shared" ref="U25:Y25" si="39">U15-U23</f>
        <v>2542</v>
      </c>
      <c r="V25" s="27">
        <f t="shared" si="39"/>
        <v>2681</v>
      </c>
      <c r="W25" s="27">
        <f t="shared" si="39"/>
        <v>2342</v>
      </c>
      <c r="X25" s="27">
        <f t="shared" si="39"/>
        <v>2622</v>
      </c>
      <c r="Y25" s="27">
        <f t="shared" si="39"/>
        <v>2925</v>
      </c>
      <c r="Z25" s="27">
        <f t="shared" ref="Z25:AM25" si="40">Z15-Z23</f>
        <v>2881</v>
      </c>
      <c r="AA25" s="27">
        <f t="shared" si="40"/>
        <v>3079</v>
      </c>
      <c r="AB25" s="27">
        <f t="shared" si="40"/>
        <v>3294</v>
      </c>
      <c r="AC25" s="27">
        <f t="shared" si="40"/>
        <v>2984</v>
      </c>
      <c r="AD25" s="27">
        <f t="shared" si="40"/>
        <v>3303</v>
      </c>
      <c r="AE25" s="27">
        <f t="shared" si="40"/>
        <v>2877</v>
      </c>
      <c r="AF25" s="27">
        <f t="shared" si="40"/>
        <v>2893</v>
      </c>
      <c r="AG25" s="27">
        <f t="shared" si="40"/>
        <v>3169</v>
      </c>
      <c r="AH25" s="27">
        <f t="shared" si="40"/>
        <v>3034</v>
      </c>
      <c r="AI25" s="27">
        <f t="shared" si="40"/>
        <v>2756</v>
      </c>
      <c r="AJ25" s="27">
        <f t="shared" si="40"/>
        <v>3073</v>
      </c>
      <c r="AK25" s="27">
        <f t="shared" si="40"/>
        <v>3134</v>
      </c>
      <c r="AL25" s="27">
        <f t="shared" si="40"/>
        <v>3346</v>
      </c>
      <c r="AM25" s="27">
        <f t="shared" si="40"/>
        <v>3805</v>
      </c>
      <c r="AN25" s="27">
        <f t="shared" ref="AN25:AT25" si="41">AN15-AN23</f>
        <v>3211</v>
      </c>
      <c r="AO25" s="27">
        <f t="shared" si="41"/>
        <v>3513</v>
      </c>
      <c r="AP25" s="27">
        <f t="shared" si="41"/>
        <v>3690</v>
      </c>
      <c r="AQ25" s="27">
        <f t="shared" si="41"/>
        <v>3579</v>
      </c>
      <c r="AR25" s="27">
        <f t="shared" si="41"/>
        <v>3380</v>
      </c>
      <c r="AS25" s="27">
        <f t="shared" si="41"/>
        <v>3414</v>
      </c>
      <c r="AT25" s="27">
        <f t="shared" si="41"/>
        <v>3247</v>
      </c>
      <c r="AU25" s="27">
        <f t="shared" ref="AU25:AW25" si="42">AU15-AU23</f>
        <v>2570</v>
      </c>
      <c r="AV25" s="27">
        <f t="shared" si="42"/>
        <v>3223</v>
      </c>
      <c r="AW25" s="27">
        <f t="shared" si="42"/>
        <v>0</v>
      </c>
      <c r="AX25" s="36">
        <f>AX15-AX23</f>
        <v>3558.8069119286674</v>
      </c>
      <c r="BA25" s="67"/>
      <c r="BF25">
        <f t="shared" si="17"/>
        <v>2015.75</v>
      </c>
      <c r="BG25" s="61">
        <v>9911</v>
      </c>
    </row>
    <row r="26" spans="1:69" x14ac:dyDescent="0.25">
      <c r="A26" s="1"/>
      <c r="B26" s="1"/>
      <c r="C26" s="20"/>
      <c r="D26" s="20"/>
      <c r="E26" s="20"/>
      <c r="F26" s="20"/>
      <c r="G26" s="13"/>
      <c r="H26" s="13"/>
      <c r="I26" s="13"/>
      <c r="J26" s="1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40"/>
      <c r="BA26" s="67"/>
      <c r="BF26">
        <f t="shared" si="17"/>
        <v>2016</v>
      </c>
      <c r="BG26" s="61">
        <v>9844</v>
      </c>
    </row>
    <row r="27" spans="1:69" x14ac:dyDescent="0.25">
      <c r="A27" s="3" t="s">
        <v>7</v>
      </c>
      <c r="B27" s="8"/>
      <c r="C27" s="25">
        <v>168</v>
      </c>
      <c r="D27" s="25">
        <v>155</v>
      </c>
      <c r="E27" s="25">
        <v>158</v>
      </c>
      <c r="F27" s="25">
        <v>154</v>
      </c>
      <c r="G27" s="25">
        <v>160</v>
      </c>
      <c r="H27" s="25">
        <v>156</v>
      </c>
      <c r="I27" s="25">
        <v>161</v>
      </c>
      <c r="J27" s="25">
        <v>164</v>
      </c>
      <c r="K27" s="25">
        <v>164</v>
      </c>
      <c r="L27" s="25">
        <v>158</v>
      </c>
      <c r="M27" s="25">
        <v>161</v>
      </c>
      <c r="N27" s="25">
        <v>167</v>
      </c>
      <c r="O27" s="25">
        <v>161</v>
      </c>
      <c r="P27" s="25">
        <v>160</v>
      </c>
      <c r="Q27" s="25">
        <v>162</v>
      </c>
      <c r="R27" s="25">
        <v>171</v>
      </c>
      <c r="S27" s="25">
        <v>169</v>
      </c>
      <c r="T27" s="25">
        <v>169</v>
      </c>
      <c r="U27" s="25">
        <v>170</v>
      </c>
      <c r="V27" s="25">
        <v>183</v>
      </c>
      <c r="W27" s="25">
        <v>179</v>
      </c>
      <c r="X27" s="25">
        <v>189</v>
      </c>
      <c r="Y27" s="25">
        <v>190</v>
      </c>
      <c r="Z27" s="25">
        <v>211</v>
      </c>
      <c r="AA27" s="25">
        <v>225</v>
      </c>
      <c r="AB27" s="25">
        <v>237</v>
      </c>
      <c r="AC27" s="25">
        <v>270</v>
      </c>
      <c r="AD27" s="25">
        <v>273</v>
      </c>
      <c r="AE27" s="25">
        <v>295</v>
      </c>
      <c r="AF27" s="25">
        <v>329</v>
      </c>
      <c r="AG27" s="25">
        <v>354</v>
      </c>
      <c r="AH27" s="25">
        <v>360</v>
      </c>
      <c r="AI27" s="25">
        <v>379</v>
      </c>
      <c r="AJ27" s="25">
        <v>396</v>
      </c>
      <c r="AK27" s="25">
        <v>380</v>
      </c>
      <c r="AL27" s="25">
        <v>353</v>
      </c>
      <c r="AM27" s="25">
        <v>344</v>
      </c>
      <c r="AN27" s="25">
        <v>328</v>
      </c>
      <c r="AO27" s="25">
        <v>331</v>
      </c>
      <c r="AP27" s="25">
        <v>305</v>
      </c>
      <c r="AQ27" s="25">
        <v>273</v>
      </c>
      <c r="AR27" s="25">
        <v>242</v>
      </c>
      <c r="AS27" s="25">
        <v>218</v>
      </c>
      <c r="AT27" s="25">
        <v>187</v>
      </c>
      <c r="AU27" s="25">
        <v>174</v>
      </c>
      <c r="AV27" s="25">
        <v>161</v>
      </c>
      <c r="AW27" s="25"/>
      <c r="AX27" s="36">
        <f>IF(BB27&lt;0.05,BD27*$AX$1+BC27,AVERAGE(C27:AV27))</f>
        <v>316.17391304347984</v>
      </c>
      <c r="BA27" s="67">
        <f t="shared" ref="BA27:BA29" si="43">RSQ(C27:AV27,$C$1:$AV$1)</f>
        <v>0.4106470783224197</v>
      </c>
      <c r="BB27" s="46">
        <f>FDIST((46-2)*BA27/(1-BA27),1,46-2)</f>
        <v>1.6091900738844768E-6</v>
      </c>
      <c r="BC27" s="51">
        <f>INTERCEPT(C27:AV27,$C$1:$AV$1)</f>
        <v>-30277.480111008324</v>
      </c>
      <c r="BD27" s="49">
        <f>SLOPE(C27:AV27,$C$1:$AV$1)</f>
        <v>15.134135060129509</v>
      </c>
      <c r="BF27">
        <f t="shared" si="17"/>
        <v>2016.25</v>
      </c>
      <c r="BG27" s="61">
        <v>8983</v>
      </c>
    </row>
    <row r="28" spans="1:69" x14ac:dyDescent="0.25">
      <c r="A28" s="3" t="s">
        <v>8</v>
      </c>
      <c r="B28" s="8"/>
      <c r="C28" s="25">
        <v>-114</v>
      </c>
      <c r="D28" s="25">
        <v>-158</v>
      </c>
      <c r="E28" s="25">
        <v>-182</v>
      </c>
      <c r="F28" s="25">
        <v>-169</v>
      </c>
      <c r="G28" s="25">
        <v>-166</v>
      </c>
      <c r="H28" s="25">
        <v>-161</v>
      </c>
      <c r="I28" s="25">
        <v>-153</v>
      </c>
      <c r="J28" s="25">
        <v>-148</v>
      </c>
      <c r="K28" s="25">
        <v>-148</v>
      </c>
      <c r="L28" s="25">
        <v>-150</v>
      </c>
      <c r="M28" s="25">
        <v>-151</v>
      </c>
      <c r="N28" s="25">
        <v>-147</v>
      </c>
      <c r="O28" s="25">
        <v>-148</v>
      </c>
      <c r="P28" s="25">
        <v>-147</v>
      </c>
      <c r="Q28" s="25">
        <v>-145</v>
      </c>
      <c r="R28" s="25">
        <v>-143</v>
      </c>
      <c r="S28" s="25">
        <v>-140</v>
      </c>
      <c r="T28" s="25">
        <v>-136</v>
      </c>
      <c r="U28" s="25">
        <v>-146</v>
      </c>
      <c r="V28" s="25">
        <v>-142</v>
      </c>
      <c r="W28" s="25">
        <v>-139</v>
      </c>
      <c r="X28" s="25">
        <v>-139</v>
      </c>
      <c r="Y28" s="25">
        <v>-139</v>
      </c>
      <c r="Z28" s="25">
        <v>-149</v>
      </c>
      <c r="AA28" s="25">
        <v>-159</v>
      </c>
      <c r="AB28" s="25">
        <v>-162</v>
      </c>
      <c r="AC28" s="25">
        <v>-175</v>
      </c>
      <c r="AD28" s="25">
        <v>-180</v>
      </c>
      <c r="AE28" s="25">
        <v>-198</v>
      </c>
      <c r="AF28" s="25">
        <v>-222</v>
      </c>
      <c r="AG28" s="25">
        <v>-219</v>
      </c>
      <c r="AH28" s="25">
        <v>-222</v>
      </c>
      <c r="AI28" s="25">
        <v>-235</v>
      </c>
      <c r="AJ28" s="25">
        <v>-247</v>
      </c>
      <c r="AK28" s="25">
        <v>-237</v>
      </c>
      <c r="AL28" s="25">
        <v>-224</v>
      </c>
      <c r="AM28" s="25">
        <v>-221</v>
      </c>
      <c r="AN28" s="25">
        <v>-223</v>
      </c>
      <c r="AO28" s="25">
        <v>-211</v>
      </c>
      <c r="AP28" s="25">
        <v>-204</v>
      </c>
      <c r="AQ28" s="25">
        <v>-178</v>
      </c>
      <c r="AR28" s="25">
        <v>-158</v>
      </c>
      <c r="AS28" s="25">
        <v>-130</v>
      </c>
      <c r="AT28" s="25">
        <v>-119</v>
      </c>
      <c r="AU28" s="25">
        <v>-112</v>
      </c>
      <c r="AV28" s="25">
        <v>-113</v>
      </c>
      <c r="AW28" s="25"/>
      <c r="AX28" s="36">
        <f>IF(BB28&lt;0.05,BD28*$AX$1+BC28,AVERAGE(C28:AV28))</f>
        <v>-188.55072463768101</v>
      </c>
      <c r="BA28" s="67">
        <f t="shared" si="43"/>
        <v>0.10639881882569248</v>
      </c>
      <c r="BB28" s="46">
        <f>FDIST((46-2)*BA28/(1-BA28),1,46-2)</f>
        <v>2.6943722742001321E-2</v>
      </c>
      <c r="BC28" s="51">
        <f>INTERCEPT(C28:AV28,$C$1:$AV$1)</f>
        <v>7024.7696577243278</v>
      </c>
      <c r="BD28" s="49">
        <f>SLOPE(C28:AV28,$C$1:$AV$1)</f>
        <v>-3.5683009559050252</v>
      </c>
      <c r="BF28">
        <f t="shared" si="17"/>
        <v>2016.5</v>
      </c>
      <c r="BG28" s="61">
        <v>8875</v>
      </c>
    </row>
    <row r="29" spans="1:69" x14ac:dyDescent="0.25">
      <c r="A29" s="1" t="s">
        <v>9</v>
      </c>
      <c r="B29" s="1"/>
      <c r="C29" s="28">
        <v>61</v>
      </c>
      <c r="D29" s="28">
        <v>-12</v>
      </c>
      <c r="E29" s="28">
        <v>82</v>
      </c>
      <c r="F29" s="28">
        <v>108</v>
      </c>
      <c r="G29" s="28">
        <v>80</v>
      </c>
      <c r="H29" s="28">
        <v>51</v>
      </c>
      <c r="I29" s="28">
        <v>12</v>
      </c>
      <c r="J29" s="28">
        <v>-5</v>
      </c>
      <c r="K29" s="28">
        <v>19</v>
      </c>
      <c r="L29" s="28">
        <v>7</v>
      </c>
      <c r="M29" s="28">
        <v>19</v>
      </c>
      <c r="N29" s="28">
        <v>-5</v>
      </c>
      <c r="O29" s="25">
        <v>-33</v>
      </c>
      <c r="P29" s="25">
        <v>-22</v>
      </c>
      <c r="Q29" s="25">
        <v>-14</v>
      </c>
      <c r="R29" s="25">
        <v>29</v>
      </c>
      <c r="S29" s="25">
        <v>56</v>
      </c>
      <c r="T29" s="25">
        <v>55</v>
      </c>
      <c r="U29" s="25">
        <v>76</v>
      </c>
      <c r="V29" s="25">
        <v>56</v>
      </c>
      <c r="W29" s="25">
        <v>-22</v>
      </c>
      <c r="X29" s="25">
        <v>201</v>
      </c>
      <c r="Y29" s="25">
        <v>59</v>
      </c>
      <c r="Z29" s="25">
        <v>-10</v>
      </c>
      <c r="AA29" s="25">
        <v>-8</v>
      </c>
      <c r="AB29" s="25">
        <v>-63</v>
      </c>
      <c r="AC29" s="25">
        <v>4</v>
      </c>
      <c r="AD29" s="25">
        <v>-2</v>
      </c>
      <c r="AE29" s="25">
        <v>-21</v>
      </c>
      <c r="AF29" s="25">
        <v>-37</v>
      </c>
      <c r="AG29" s="25">
        <v>-113</v>
      </c>
      <c r="AH29" s="25">
        <v>8</v>
      </c>
      <c r="AI29" s="25">
        <v>62</v>
      </c>
      <c r="AJ29" s="25">
        <v>10</v>
      </c>
      <c r="AK29" s="25">
        <v>-24</v>
      </c>
      <c r="AL29" s="25">
        <v>117</v>
      </c>
      <c r="AM29" s="25">
        <v>-19</v>
      </c>
      <c r="AN29" s="25">
        <v>27</v>
      </c>
      <c r="AO29" s="25">
        <v>-18</v>
      </c>
      <c r="AP29" s="25">
        <v>-87</v>
      </c>
      <c r="AQ29" s="25">
        <v>12</v>
      </c>
      <c r="AR29" s="25">
        <v>70</v>
      </c>
      <c r="AS29" s="25">
        <v>-58</v>
      </c>
      <c r="AT29" s="25">
        <v>-9</v>
      </c>
      <c r="AU29" s="25">
        <v>49</v>
      </c>
      <c r="AV29" s="25">
        <v>-16</v>
      </c>
      <c r="AW29" s="25"/>
      <c r="AX29" s="36">
        <f>IF(BB29&lt;0.05,BD29*$AX$1+BC29,AVERAGE(C29:AV29))</f>
        <v>15.913043478260869</v>
      </c>
      <c r="BA29" s="67">
        <f t="shared" si="43"/>
        <v>7.2909158107279132E-2</v>
      </c>
      <c r="BB29" s="46">
        <f>FDIST((46-2)*BA29/(1-BA29),1,46-2)</f>
        <v>6.9551724871146636E-2</v>
      </c>
      <c r="BC29" s="51">
        <f>INTERCEPT(C29:AV29,$C$1:$AV$1)</f>
        <v>9054.4653098982435</v>
      </c>
      <c r="BD29" s="49">
        <f>SLOPE(C29:AV29,$C$1:$AV$1)</f>
        <v>-4.4842429848905345</v>
      </c>
      <c r="BF29">
        <f t="shared" si="17"/>
        <v>2016.75</v>
      </c>
      <c r="BG29" s="61">
        <v>9552</v>
      </c>
    </row>
    <row r="30" spans="1:69" x14ac:dyDescent="0.25">
      <c r="A30" s="1"/>
      <c r="B30" s="1" t="s">
        <v>10</v>
      </c>
      <c r="C30" s="26">
        <f>SUM(C27:C29)</f>
        <v>115</v>
      </c>
      <c r="D30" s="26">
        <f t="shared" ref="D30:T30" si="44">SUM(D27:D29)</f>
        <v>-15</v>
      </c>
      <c r="E30" s="26">
        <f t="shared" si="44"/>
        <v>58</v>
      </c>
      <c r="F30" s="26">
        <f t="shared" si="44"/>
        <v>93</v>
      </c>
      <c r="G30" s="26">
        <f t="shared" si="44"/>
        <v>74</v>
      </c>
      <c r="H30" s="26">
        <f t="shared" si="44"/>
        <v>46</v>
      </c>
      <c r="I30" s="26">
        <f t="shared" si="44"/>
        <v>20</v>
      </c>
      <c r="J30" s="26">
        <f t="shared" si="44"/>
        <v>11</v>
      </c>
      <c r="K30" s="26">
        <f t="shared" si="44"/>
        <v>35</v>
      </c>
      <c r="L30" s="26">
        <f t="shared" si="44"/>
        <v>15</v>
      </c>
      <c r="M30" s="26">
        <f t="shared" si="44"/>
        <v>29</v>
      </c>
      <c r="N30" s="26">
        <f t="shared" si="44"/>
        <v>15</v>
      </c>
      <c r="O30" s="26">
        <f t="shared" si="44"/>
        <v>-20</v>
      </c>
      <c r="P30" s="26">
        <f t="shared" si="44"/>
        <v>-9</v>
      </c>
      <c r="Q30" s="26">
        <f t="shared" si="44"/>
        <v>3</v>
      </c>
      <c r="R30" s="26">
        <f t="shared" si="44"/>
        <v>57</v>
      </c>
      <c r="S30" s="26">
        <f t="shared" si="44"/>
        <v>85</v>
      </c>
      <c r="T30" s="26">
        <f t="shared" si="44"/>
        <v>88</v>
      </c>
      <c r="U30" s="26">
        <f t="shared" ref="U30:Y30" si="45">SUM(U27:U29)</f>
        <v>100</v>
      </c>
      <c r="V30" s="26">
        <f t="shared" si="45"/>
        <v>97</v>
      </c>
      <c r="W30" s="26">
        <f t="shared" si="45"/>
        <v>18</v>
      </c>
      <c r="X30" s="26">
        <f t="shared" si="45"/>
        <v>251</v>
      </c>
      <c r="Y30" s="26">
        <f t="shared" si="45"/>
        <v>110</v>
      </c>
      <c r="Z30" s="26">
        <f t="shared" ref="Z30:AM30" si="46">SUM(Z27:Z29)</f>
        <v>52</v>
      </c>
      <c r="AA30" s="26">
        <f t="shared" si="46"/>
        <v>58</v>
      </c>
      <c r="AB30" s="26">
        <f t="shared" si="46"/>
        <v>12</v>
      </c>
      <c r="AC30" s="26">
        <f t="shared" si="46"/>
        <v>99</v>
      </c>
      <c r="AD30" s="26">
        <f t="shared" si="46"/>
        <v>91</v>
      </c>
      <c r="AE30" s="26">
        <f t="shared" si="46"/>
        <v>76</v>
      </c>
      <c r="AF30" s="26">
        <f t="shared" si="46"/>
        <v>70</v>
      </c>
      <c r="AG30" s="26">
        <f t="shared" si="46"/>
        <v>22</v>
      </c>
      <c r="AH30" s="26">
        <f t="shared" si="46"/>
        <v>146</v>
      </c>
      <c r="AI30" s="26">
        <f t="shared" si="46"/>
        <v>206</v>
      </c>
      <c r="AJ30" s="26">
        <f t="shared" si="46"/>
        <v>159</v>
      </c>
      <c r="AK30" s="26">
        <f t="shared" si="46"/>
        <v>119</v>
      </c>
      <c r="AL30" s="26">
        <f t="shared" si="46"/>
        <v>246</v>
      </c>
      <c r="AM30" s="26">
        <f t="shared" si="46"/>
        <v>104</v>
      </c>
      <c r="AN30" s="26">
        <f t="shared" ref="AN30:AT30" si="47">SUM(AN27:AN29)</f>
        <v>132</v>
      </c>
      <c r="AO30" s="26">
        <f t="shared" si="47"/>
        <v>102</v>
      </c>
      <c r="AP30" s="26">
        <f t="shared" si="47"/>
        <v>14</v>
      </c>
      <c r="AQ30" s="26">
        <f t="shared" si="47"/>
        <v>107</v>
      </c>
      <c r="AR30" s="26">
        <f t="shared" si="47"/>
        <v>154</v>
      </c>
      <c r="AS30" s="26">
        <f t="shared" si="47"/>
        <v>30</v>
      </c>
      <c r="AT30" s="26">
        <f t="shared" si="47"/>
        <v>59</v>
      </c>
      <c r="AU30" s="26">
        <f t="shared" ref="AU30:AW30" si="48">SUM(AU27:AU29)</f>
        <v>111</v>
      </c>
      <c r="AV30" s="26">
        <f t="shared" si="48"/>
        <v>32</v>
      </c>
      <c r="AW30" s="26">
        <f t="shared" si="48"/>
        <v>0</v>
      </c>
      <c r="AX30" s="35">
        <f>SUM(AX27:AX29)</f>
        <v>143.5362318840597</v>
      </c>
      <c r="BA30" s="67"/>
      <c r="BF30">
        <f t="shared" si="17"/>
        <v>2017</v>
      </c>
      <c r="BG30" s="61">
        <v>9302</v>
      </c>
    </row>
    <row r="31" spans="1:69" x14ac:dyDescent="0.25">
      <c r="A31" s="1"/>
      <c r="B31" s="8"/>
      <c r="C31" s="20"/>
      <c r="D31" s="20"/>
      <c r="E31" s="20"/>
      <c r="F31" s="20"/>
      <c r="G31" s="13"/>
      <c r="H31" s="13"/>
      <c r="I31" s="13"/>
      <c r="J31" s="1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40"/>
      <c r="BA31" s="67"/>
      <c r="BF31">
        <f t="shared" si="17"/>
        <v>2017.25</v>
      </c>
      <c r="BG31" s="61">
        <v>8491</v>
      </c>
    </row>
    <row r="32" spans="1:69" x14ac:dyDescent="0.25">
      <c r="A32" s="2" t="s">
        <v>21</v>
      </c>
      <c r="B32" s="8"/>
      <c r="C32" s="29">
        <f>C25+C30</f>
        <v>2239</v>
      </c>
      <c r="D32" s="29">
        <f t="shared" ref="D32:T32" si="49">D25+D30</f>
        <v>2355</v>
      </c>
      <c r="E32" s="29">
        <f t="shared" si="49"/>
        <v>2403</v>
      </c>
      <c r="F32" s="29">
        <f t="shared" si="49"/>
        <v>2418</v>
      </c>
      <c r="G32" s="29">
        <f t="shared" si="49"/>
        <v>2425</v>
      </c>
      <c r="H32" s="29">
        <f t="shared" si="49"/>
        <v>1730</v>
      </c>
      <c r="I32" s="29">
        <f t="shared" si="49"/>
        <v>2203</v>
      </c>
      <c r="J32" s="29">
        <f t="shared" si="49"/>
        <v>1467</v>
      </c>
      <c r="K32" s="29">
        <f t="shared" si="49"/>
        <v>2245</v>
      </c>
      <c r="L32" s="29">
        <f t="shared" si="49"/>
        <v>2749</v>
      </c>
      <c r="M32" s="29">
        <f t="shared" si="49"/>
        <v>2779</v>
      </c>
      <c r="N32" s="29">
        <f t="shared" si="49"/>
        <v>2386</v>
      </c>
      <c r="O32" s="29">
        <f t="shared" si="49"/>
        <v>2631</v>
      </c>
      <c r="P32" s="29">
        <f t="shared" si="49"/>
        <v>2780</v>
      </c>
      <c r="Q32" s="29">
        <f t="shared" si="49"/>
        <v>2945</v>
      </c>
      <c r="R32" s="29">
        <f t="shared" si="49"/>
        <v>2871</v>
      </c>
      <c r="S32" s="29">
        <f t="shared" si="49"/>
        <v>2540</v>
      </c>
      <c r="T32" s="29">
        <f t="shared" si="49"/>
        <v>1755</v>
      </c>
      <c r="U32" s="29">
        <f t="shared" ref="U32:Y32" si="50">U25+U30</f>
        <v>2642</v>
      </c>
      <c r="V32" s="29">
        <f t="shared" si="50"/>
        <v>2778</v>
      </c>
      <c r="W32" s="29">
        <f t="shared" si="50"/>
        <v>2360</v>
      </c>
      <c r="X32" s="29">
        <f t="shared" si="50"/>
        <v>2873</v>
      </c>
      <c r="Y32" s="29">
        <f t="shared" si="50"/>
        <v>3035</v>
      </c>
      <c r="Z32" s="29">
        <f t="shared" ref="Z32:AM32" si="51">Z25+Z30</f>
        <v>2933</v>
      </c>
      <c r="AA32" s="29">
        <f t="shared" si="51"/>
        <v>3137</v>
      </c>
      <c r="AB32" s="29">
        <f t="shared" si="51"/>
        <v>3306</v>
      </c>
      <c r="AC32" s="29">
        <f t="shared" si="51"/>
        <v>3083</v>
      </c>
      <c r="AD32" s="29">
        <f t="shared" si="51"/>
        <v>3394</v>
      </c>
      <c r="AE32" s="29">
        <f t="shared" si="51"/>
        <v>2953</v>
      </c>
      <c r="AF32" s="29">
        <f t="shared" si="51"/>
        <v>2963</v>
      </c>
      <c r="AG32" s="29">
        <f t="shared" si="51"/>
        <v>3191</v>
      </c>
      <c r="AH32" s="29">
        <f t="shared" si="51"/>
        <v>3180</v>
      </c>
      <c r="AI32" s="29">
        <f t="shared" si="51"/>
        <v>2962</v>
      </c>
      <c r="AJ32" s="29">
        <f t="shared" si="51"/>
        <v>3232</v>
      </c>
      <c r="AK32" s="29">
        <f t="shared" si="51"/>
        <v>3253</v>
      </c>
      <c r="AL32" s="29">
        <f t="shared" si="51"/>
        <v>3592</v>
      </c>
      <c r="AM32" s="29">
        <f t="shared" si="51"/>
        <v>3909</v>
      </c>
      <c r="AN32" s="29">
        <f t="shared" ref="AN32:AT32" si="52">AN25+AN30</f>
        <v>3343</v>
      </c>
      <c r="AO32" s="29">
        <f t="shared" si="52"/>
        <v>3615</v>
      </c>
      <c r="AP32" s="29">
        <f t="shared" si="52"/>
        <v>3704</v>
      </c>
      <c r="AQ32" s="29">
        <f t="shared" si="52"/>
        <v>3686</v>
      </c>
      <c r="AR32" s="29">
        <f t="shared" si="52"/>
        <v>3534</v>
      </c>
      <c r="AS32" s="29">
        <f t="shared" si="52"/>
        <v>3444</v>
      </c>
      <c r="AT32" s="29">
        <f t="shared" si="52"/>
        <v>3306</v>
      </c>
      <c r="AU32" s="29">
        <f t="shared" ref="AU32:AW32" si="53">AU25+AU30</f>
        <v>2681</v>
      </c>
      <c r="AV32" s="29">
        <f t="shared" si="53"/>
        <v>3255</v>
      </c>
      <c r="AW32" s="29">
        <f t="shared" si="53"/>
        <v>0</v>
      </c>
      <c r="AX32" s="36">
        <f>AX25+AX30</f>
        <v>3702.3431438127272</v>
      </c>
      <c r="BA32" s="67"/>
      <c r="BF32">
        <f t="shared" si="17"/>
        <v>2017.5</v>
      </c>
      <c r="BG32" s="61">
        <v>8885</v>
      </c>
    </row>
    <row r="33" spans="1:59" x14ac:dyDescent="0.25">
      <c r="A33" s="1"/>
      <c r="B33" s="8"/>
      <c r="C33" s="22"/>
      <c r="D33" s="22"/>
      <c r="E33" s="22"/>
      <c r="F33" s="22"/>
      <c r="G33" s="15"/>
      <c r="H33" s="15"/>
      <c r="I33" s="15"/>
      <c r="J33" s="1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40"/>
      <c r="BA33" s="67"/>
      <c r="BF33">
        <f t="shared" si="17"/>
        <v>2017.75</v>
      </c>
      <c r="BG33" s="61">
        <v>9027</v>
      </c>
    </row>
    <row r="34" spans="1:59" x14ac:dyDescent="0.25">
      <c r="A34" s="2" t="s">
        <v>22</v>
      </c>
      <c r="B34" s="8"/>
      <c r="C34" s="28">
        <v>452</v>
      </c>
      <c r="D34" s="28">
        <v>502</v>
      </c>
      <c r="E34" s="28">
        <v>211</v>
      </c>
      <c r="F34" s="28">
        <v>483</v>
      </c>
      <c r="G34" s="28">
        <v>495</v>
      </c>
      <c r="H34" s="28">
        <v>209</v>
      </c>
      <c r="I34" s="28">
        <v>396</v>
      </c>
      <c r="J34" s="28">
        <v>235</v>
      </c>
      <c r="K34" s="28">
        <v>468</v>
      </c>
      <c r="L34" s="28">
        <v>567</v>
      </c>
      <c r="M34" s="28">
        <v>614</v>
      </c>
      <c r="N34" s="28">
        <v>469</v>
      </c>
      <c r="O34" s="28">
        <v>539</v>
      </c>
      <c r="P34" s="28">
        <v>-363</v>
      </c>
      <c r="Q34" s="28">
        <v>467</v>
      </c>
      <c r="R34" s="28">
        <v>601</v>
      </c>
      <c r="S34" s="28">
        <v>544</v>
      </c>
      <c r="T34" s="28">
        <v>326</v>
      </c>
      <c r="U34" s="28">
        <v>461</v>
      </c>
      <c r="V34" s="28">
        <v>531</v>
      </c>
      <c r="W34" s="28">
        <v>532</v>
      </c>
      <c r="X34" s="28">
        <v>476</v>
      </c>
      <c r="Y34" s="28">
        <v>598</v>
      </c>
      <c r="Z34" s="28">
        <v>614</v>
      </c>
      <c r="AA34" s="28">
        <v>707</v>
      </c>
      <c r="AB34" s="28">
        <v>159</v>
      </c>
      <c r="AC34" s="28">
        <v>734</v>
      </c>
      <c r="AD34" s="28">
        <v>581</v>
      </c>
      <c r="AE34" s="28">
        <v>631</v>
      </c>
      <c r="AF34" s="28">
        <v>615</v>
      </c>
      <c r="AG34" s="28">
        <v>676</v>
      </c>
      <c r="AH34" s="28">
        <v>756</v>
      </c>
      <c r="AI34" s="28">
        <v>568</v>
      </c>
      <c r="AJ34" s="28">
        <v>12010</v>
      </c>
      <c r="AK34" s="28">
        <v>562</v>
      </c>
      <c r="AL34" s="28">
        <v>-211</v>
      </c>
      <c r="AM34" s="28">
        <v>360</v>
      </c>
      <c r="AN34" s="28">
        <v>521</v>
      </c>
      <c r="AO34" s="28">
        <v>571</v>
      </c>
      <c r="AP34" s="28">
        <v>1498</v>
      </c>
      <c r="AQ34" s="28">
        <v>760</v>
      </c>
      <c r="AR34" s="28">
        <v>656</v>
      </c>
      <c r="AS34" s="28">
        <v>670</v>
      </c>
      <c r="AT34" s="28">
        <v>670</v>
      </c>
      <c r="AU34" s="28">
        <v>507</v>
      </c>
      <c r="AV34" s="28">
        <v>710</v>
      </c>
      <c r="AW34" s="28"/>
      <c r="AX34" s="36">
        <f>IF(BB34&lt;0.05,BD34*$AX$1+BC34,AVERAGE(C34:AV34))</f>
        <v>763.86956521739125</v>
      </c>
      <c r="BA34" s="67">
        <f>RSQ(C34:AV34,$C$1:$AV$1)</f>
        <v>2.9783783134416313E-2</v>
      </c>
      <c r="BB34" s="46">
        <f>FDIST((46-2)*BA34/(1-BA34),1,46-2)</f>
        <v>0.25141833686050347</v>
      </c>
      <c r="BC34" s="51">
        <f>INTERCEPT(C34:AV34,$C$1:$AV$1)</f>
        <v>-177075.53839037934</v>
      </c>
      <c r="BD34" s="49">
        <f>SLOPE(C34:AV34,$C$1:$AV$1)</f>
        <v>88.23040394696271</v>
      </c>
      <c r="BF34">
        <f t="shared" si="17"/>
        <v>2018</v>
      </c>
      <c r="BG34" s="61">
        <v>9054</v>
      </c>
    </row>
    <row r="35" spans="1:59" x14ac:dyDescent="0.25">
      <c r="A35" s="1"/>
      <c r="B35" s="8"/>
      <c r="C35" s="23"/>
      <c r="D35" s="23"/>
      <c r="E35" s="23"/>
      <c r="F35" s="23"/>
      <c r="G35" s="16"/>
      <c r="H35" s="16"/>
      <c r="I35" s="16"/>
      <c r="J35" s="1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39"/>
      <c r="BF35">
        <f t="shared" si="17"/>
        <v>2018.25</v>
      </c>
      <c r="BG35" s="61">
        <v>8709</v>
      </c>
    </row>
    <row r="36" spans="1:59" ht="15.75" thickBot="1" x14ac:dyDescent="0.3">
      <c r="A36" s="1" t="s">
        <v>23</v>
      </c>
      <c r="B36" s="1"/>
      <c r="C36" s="30">
        <f>C32-C34</f>
        <v>1787</v>
      </c>
      <c r="D36" s="30">
        <f t="shared" ref="D36:AX36" si="54">D32-D34</f>
        <v>1853</v>
      </c>
      <c r="E36" s="30">
        <f t="shared" si="54"/>
        <v>2192</v>
      </c>
      <c r="F36" s="30">
        <f t="shared" si="54"/>
        <v>1935</v>
      </c>
      <c r="G36" s="30">
        <f t="shared" si="54"/>
        <v>1930</v>
      </c>
      <c r="H36" s="30">
        <f t="shared" si="54"/>
        <v>1521</v>
      </c>
      <c r="I36" s="30">
        <f t="shared" si="54"/>
        <v>1807</v>
      </c>
      <c r="J36" s="30">
        <f t="shared" si="54"/>
        <v>1232</v>
      </c>
      <c r="K36" s="30">
        <f t="shared" si="54"/>
        <v>1777</v>
      </c>
      <c r="L36" s="30">
        <f t="shared" si="54"/>
        <v>2182</v>
      </c>
      <c r="M36" s="30">
        <f t="shared" si="54"/>
        <v>2165</v>
      </c>
      <c r="N36" s="30">
        <f t="shared" si="54"/>
        <v>1917</v>
      </c>
      <c r="O36" s="30">
        <f t="shared" si="54"/>
        <v>2092</v>
      </c>
      <c r="P36" s="30">
        <f t="shared" si="54"/>
        <v>3143</v>
      </c>
      <c r="Q36" s="30">
        <f t="shared" si="54"/>
        <v>2478</v>
      </c>
      <c r="R36" s="30">
        <f t="shared" si="54"/>
        <v>2270</v>
      </c>
      <c r="S36" s="30">
        <f t="shared" si="54"/>
        <v>1996</v>
      </c>
      <c r="T36" s="30">
        <f t="shared" si="54"/>
        <v>1429</v>
      </c>
      <c r="U36" s="30">
        <f t="shared" si="54"/>
        <v>2181</v>
      </c>
      <c r="V36" s="30">
        <f t="shared" si="54"/>
        <v>2247</v>
      </c>
      <c r="W36" s="30">
        <f t="shared" si="54"/>
        <v>1828</v>
      </c>
      <c r="X36" s="30">
        <f t="shared" si="54"/>
        <v>2397</v>
      </c>
      <c r="Y36" s="30">
        <f t="shared" si="54"/>
        <v>2437</v>
      </c>
      <c r="Z36" s="30">
        <f t="shared" si="54"/>
        <v>2319</v>
      </c>
      <c r="AA36" s="30">
        <f t="shared" si="54"/>
        <v>2430</v>
      </c>
      <c r="AB36" s="30">
        <f t="shared" si="54"/>
        <v>3147</v>
      </c>
      <c r="AC36" s="30">
        <f t="shared" si="54"/>
        <v>2349</v>
      </c>
      <c r="AD36" s="30">
        <f t="shared" si="54"/>
        <v>2813</v>
      </c>
      <c r="AE36" s="30">
        <f t="shared" si="54"/>
        <v>2322</v>
      </c>
      <c r="AF36" s="30">
        <f t="shared" si="54"/>
        <v>2348</v>
      </c>
      <c r="AG36" s="30">
        <f t="shared" si="54"/>
        <v>2515</v>
      </c>
      <c r="AH36" s="30">
        <f t="shared" si="54"/>
        <v>2424</v>
      </c>
      <c r="AI36" s="30">
        <f t="shared" si="54"/>
        <v>2394</v>
      </c>
      <c r="AJ36" s="30">
        <f t="shared" si="54"/>
        <v>-8778</v>
      </c>
      <c r="AK36" s="30">
        <f t="shared" si="54"/>
        <v>2691</v>
      </c>
      <c r="AL36" s="30">
        <f t="shared" si="54"/>
        <v>3803</v>
      </c>
      <c r="AM36" s="30">
        <f t="shared" si="54"/>
        <v>3549</v>
      </c>
      <c r="AN36" s="30">
        <f t="shared" si="54"/>
        <v>2822</v>
      </c>
      <c r="AO36" s="30">
        <f t="shared" si="54"/>
        <v>3044</v>
      </c>
      <c r="AP36" s="30">
        <f t="shared" si="54"/>
        <v>2206</v>
      </c>
      <c r="AQ36" s="30">
        <f t="shared" si="54"/>
        <v>2926</v>
      </c>
      <c r="AR36" s="30">
        <f t="shared" si="54"/>
        <v>2878</v>
      </c>
      <c r="AS36" s="30">
        <f t="shared" si="54"/>
        <v>2774</v>
      </c>
      <c r="AT36" s="30">
        <f t="shared" si="54"/>
        <v>2636</v>
      </c>
      <c r="AU36" s="30">
        <f t="shared" si="54"/>
        <v>2174</v>
      </c>
      <c r="AV36" s="30">
        <f t="shared" si="54"/>
        <v>2545</v>
      </c>
      <c r="AW36" s="30">
        <f t="shared" si="54"/>
        <v>0</v>
      </c>
      <c r="AX36" s="53">
        <f t="shared" si="54"/>
        <v>2938.4735785953362</v>
      </c>
      <c r="BF36">
        <f t="shared" si="17"/>
        <v>2018.5</v>
      </c>
      <c r="BG36" s="61">
        <v>9304</v>
      </c>
    </row>
    <row r="37" spans="1:59" ht="15.75" thickTop="1" x14ac:dyDescent="0.25">
      <c r="AN37" s="42"/>
      <c r="BB37" s="48"/>
      <c r="BF37">
        <f t="shared" si="17"/>
        <v>2018.75</v>
      </c>
      <c r="BG37" s="61">
        <v>9642</v>
      </c>
    </row>
    <row r="38" spans="1:59" x14ac:dyDescent="0.25">
      <c r="AN38" s="44"/>
      <c r="BF38">
        <f t="shared" si="17"/>
        <v>2019</v>
      </c>
      <c r="BG38" s="61">
        <v>9890</v>
      </c>
    </row>
    <row r="39" spans="1:59" x14ac:dyDescent="0.25">
      <c r="BF39">
        <f t="shared" si="17"/>
        <v>2019.25</v>
      </c>
      <c r="BG39" s="62">
        <v>9273</v>
      </c>
    </row>
    <row r="40" spans="1:59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Z40" s="31"/>
      <c r="BC40" s="51"/>
      <c r="BF40">
        <f t="shared" si="17"/>
        <v>2019.5</v>
      </c>
      <c r="BG40" s="61">
        <v>9722</v>
      </c>
    </row>
    <row r="41" spans="1:59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43"/>
      <c r="AO41" s="31"/>
      <c r="AP41" s="31"/>
      <c r="AQ41" s="31"/>
      <c r="AR41" s="31"/>
      <c r="AS41" s="31"/>
      <c r="AT41" s="31"/>
      <c r="AU41" s="31"/>
      <c r="AV41" s="31"/>
      <c r="AW41" s="31"/>
      <c r="AZ41" s="31"/>
      <c r="BC41" s="51"/>
      <c r="BF41">
        <f t="shared" si="17"/>
        <v>2019.75</v>
      </c>
      <c r="BG41" s="61">
        <v>10120</v>
      </c>
    </row>
    <row r="42" spans="1:59" x14ac:dyDescent="0.25">
      <c r="BF42">
        <f t="shared" si="17"/>
        <v>2020</v>
      </c>
      <c r="BG42" s="61">
        <v>9878</v>
      </c>
    </row>
    <row r="43" spans="1:59" x14ac:dyDescent="0.25">
      <c r="BF43">
        <f t="shared" si="17"/>
        <v>2020.25</v>
      </c>
      <c r="BG43" s="61">
        <v>8671</v>
      </c>
    </row>
    <row r="44" spans="1:59" x14ac:dyDescent="0.25">
      <c r="BF44">
        <f t="shared" si="17"/>
        <v>2020.5</v>
      </c>
      <c r="BG44" s="61">
        <v>8597</v>
      </c>
    </row>
    <row r="45" spans="1:59" x14ac:dyDescent="0.25">
      <c r="BF45">
        <f t="shared" si="17"/>
        <v>2020.75</v>
      </c>
      <c r="BG45" s="61">
        <v>8832</v>
      </c>
    </row>
    <row r="46" spans="1:59" x14ac:dyDescent="0.25">
      <c r="BF46">
        <f t="shared" si="17"/>
        <v>2021</v>
      </c>
      <c r="BG46" s="61">
        <v>8587</v>
      </c>
    </row>
    <row r="47" spans="1:59" x14ac:dyDescent="0.25">
      <c r="BF47">
        <f t="shared" si="17"/>
        <v>2021.25</v>
      </c>
      <c r="BG47" s="61">
        <v>8572</v>
      </c>
    </row>
  </sheetData>
  <pageMargins left="0.7" right="0.7" top="0.75" bottom="0.75" header="0.3" footer="0.3"/>
  <pageSetup scale="4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hpun</dc:creator>
  <cp:lastModifiedBy>hpun</cp:lastModifiedBy>
  <cp:lastPrinted>2012-01-18T18:31:48Z</cp:lastPrinted>
  <dcterms:created xsi:type="dcterms:W3CDTF">2012-01-14T18:00:23Z</dcterms:created>
  <dcterms:modified xsi:type="dcterms:W3CDTF">2021-04-26T00:18:49Z</dcterms:modified>
</cp:coreProperties>
</file>